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90" yWindow="65266" windowWidth="6990" windowHeight="7710" tabRatio="820" activeTab="0"/>
  </bookViews>
  <sheets>
    <sheet name="2.1 Stafróf" sheetId="1" r:id="rId1"/>
    <sheet name="2.2 Listi" sheetId="2" r:id="rId2"/>
    <sheet name="2.3 Kerfi" sheetId="3" r:id="rId3"/>
    <sheet name="3.1 Yfirlit " sheetId="4" r:id="rId4"/>
    <sheet name="3.2 Efnah." sheetId="5" r:id="rId5"/>
    <sheet name="3.3 Sjóðs. " sheetId="6" r:id="rId6"/>
    <sheet name="4.1. Samtryggingard." sheetId="7" r:id="rId7"/>
    <sheet name="4.2 Kennitölur (samtr)" sheetId="8" r:id="rId8"/>
    <sheet name="5.1. Séreignard." sheetId="9" r:id="rId9"/>
    <sheet name="5.2 Kennitölur (séreign)" sheetId="10" r:id="rId10"/>
    <sheet name="6.1 Aðrar fjárf." sheetId="11" r:id="rId11"/>
    <sheet name="7.1 Séreign þróun" sheetId="12" r:id="rId12"/>
  </sheets>
  <definedNames>
    <definedName name="_xlnm.Print_Area" localSheetId="5">'3.3 Sjóðs. '!$A$1:$AW$44</definedName>
    <definedName name="_xlnm.Print_Area" localSheetId="7">'4.2 Kennitölur (samtr)'!$A$1:$BG$51</definedName>
    <definedName name="_xlnm.Print_Area" localSheetId="8">'5.1. Séreignard.'!$A$1:$AU$162</definedName>
    <definedName name="_xlnm.Print_Area" localSheetId="9">'5.2 Kennitölur (séreign)'!$A$1:$AU$50</definedName>
    <definedName name="_xlnm.Print_Titles" localSheetId="3">'3.1 Yfirlit '!$A:$A</definedName>
    <definedName name="_xlnm.Print_Titles" localSheetId="4">'3.2 Efnah.'!$A:$A</definedName>
    <definedName name="_xlnm.Print_Titles" localSheetId="5">'3.3 Sjóðs. '!$A:$A</definedName>
    <definedName name="_xlnm.Print_Titles" localSheetId="6">'4.1. Samtryggingard.'!$A:$A,'4.1. Samtryggingard.'!$1:$4</definedName>
    <definedName name="_xlnm.Print_Titles" localSheetId="7">'4.2 Kennitölur (samtr)'!$A:$B</definedName>
    <definedName name="_xlnm.Print_Titles" localSheetId="8">'5.1. Séreignard.'!$A:$A,'5.1. Séreignard.'!$1:$5</definedName>
    <definedName name="_xlnm.Print_Titles" localSheetId="9">'5.2 Kennitölur (séreign)'!$A:$B</definedName>
    <definedName name="_xlnm.Print_Titles" localSheetId="10">'6.1 Aðrar fjárf.'!$B:$B</definedName>
  </definedNames>
  <calcPr fullCalcOnLoad="1"/>
</workbook>
</file>

<file path=xl/sharedStrings.xml><?xml version="1.0" encoding="utf-8"?>
<sst xmlns="http://schemas.openxmlformats.org/spreadsheetml/2006/main" count="2404" uniqueCount="610">
  <si>
    <t xml:space="preserve">Númer í </t>
  </si>
  <si>
    <t>stærðarröð</t>
  </si>
  <si>
    <t>Eftirlaunasjóður FÍA</t>
  </si>
  <si>
    <t>Eftirlaunasjóður Reykjanesbæjar</t>
  </si>
  <si>
    <t>Frjálsi lífeyrissjóðurinn</t>
  </si>
  <si>
    <t>Íslenski lífeyrissjóðurinn</t>
  </si>
  <si>
    <t>Lífeyrissjóður Akraneskaupstaðar</t>
  </si>
  <si>
    <t>Lífeyrissjóður Austurlands</t>
  </si>
  <si>
    <t>Lífeyrissjóður bankamanna</t>
  </si>
  <si>
    <t>Lífeyrissjóður Bolungarvíkur</t>
  </si>
  <si>
    <t>Lífeyrissjóður bænda</t>
  </si>
  <si>
    <t>Lífeyrissjóður Eimskipafélags Íslands hf.</t>
  </si>
  <si>
    <t>Lífeyrissjóður Flugvirkjafélags Íslands</t>
  </si>
  <si>
    <t>Lífeyrissjóður hjúkrunarfræðinga</t>
  </si>
  <si>
    <t>Lífeyrissjóður lækna</t>
  </si>
  <si>
    <t>Lífeyrissjóður Neskaupstaðar</t>
  </si>
  <si>
    <t>Lífeyrissjóður Norðurlands</t>
  </si>
  <si>
    <t>Lífeyrissjóður Rangæinga</t>
  </si>
  <si>
    <t>Lífeyrissjóður starfsmanna Reykjavíkurborgar</t>
  </si>
  <si>
    <t>Lífeyrissjóður starfsmanna sveitarfélaga</t>
  </si>
  <si>
    <t>Lífeyrissjóður Suðurlands</t>
  </si>
  <si>
    <t>Lífeyrissjóður Tannlæknafélags Íslands</t>
  </si>
  <si>
    <t>Lífeyrissjóður verkfræðinga</t>
  </si>
  <si>
    <t>Lífeyrissjóður verslunarmanna</t>
  </si>
  <si>
    <t>Lífeyrissjóður Vestfirðinga</t>
  </si>
  <si>
    <t>Lífeyrissjóður Vestmannaeyja</t>
  </si>
  <si>
    <t>Lífeyrissjóður Vesturlands</t>
  </si>
  <si>
    <t>Lífeyrissjóðurinn Lífiðn</t>
  </si>
  <si>
    <t>Lífeyrissjóðurinn Skjöldur</t>
  </si>
  <si>
    <t>Sameinaði lífeyrissjóðurinn</t>
  </si>
  <si>
    <t>Samvinnulífeyrissjóðurinn</t>
  </si>
  <si>
    <t>Söfnunarsjóður lífeyrisréttinda</t>
  </si>
  <si>
    <t xml:space="preserve">Hrein eign </t>
  </si>
  <si>
    <t>Aukning</t>
  </si>
  <si>
    <t>þús.kr.</t>
  </si>
  <si>
    <t>%</t>
  </si>
  <si>
    <t>3)</t>
  </si>
  <si>
    <t>1)</t>
  </si>
  <si>
    <t>2)</t>
  </si>
  <si>
    <t>Skýringar:</t>
  </si>
  <si>
    <t xml:space="preserve">1) Ábyrgð annarra á skuldbindingum.  2) Tekur ekki við iðgjöldum. </t>
  </si>
  <si>
    <t xml:space="preserve"> </t>
  </si>
  <si>
    <t>Samtals:</t>
  </si>
  <si>
    <t>Hlutfalls-</t>
  </si>
  <si>
    <t>Aldursháð-</t>
  </si>
  <si>
    <t>Fjárhæðir í þús. kr.</t>
  </si>
  <si>
    <t xml:space="preserve">Stigakerfi </t>
  </si>
  <si>
    <t xml:space="preserve">kerfi </t>
  </si>
  <si>
    <t xml:space="preserve">Séreign </t>
  </si>
  <si>
    <t xml:space="preserve">Samtals:   </t>
  </si>
  <si>
    <t>Aldursháð kerfi: Iðgjöld gefa mismunandi stig eftir aldri sjóðfélagans.</t>
  </si>
  <si>
    <t>Lífeyrissj.</t>
  </si>
  <si>
    <t xml:space="preserve">ALLIR   </t>
  </si>
  <si>
    <t>verslunar-</t>
  </si>
  <si>
    <t>lífeyris-</t>
  </si>
  <si>
    <t>Norður-</t>
  </si>
  <si>
    <t>banka-</t>
  </si>
  <si>
    <t>Lífiðn</t>
  </si>
  <si>
    <t>Austur-</t>
  </si>
  <si>
    <t xml:space="preserve">Vest- </t>
  </si>
  <si>
    <t xml:space="preserve">lækna </t>
  </si>
  <si>
    <t xml:space="preserve">bænda </t>
  </si>
  <si>
    <t>Suður-</t>
  </si>
  <si>
    <t>verk-</t>
  </si>
  <si>
    <t>Vestmanna-</t>
  </si>
  <si>
    <t>lífeyrissj.</t>
  </si>
  <si>
    <t>hjúkrunar-</t>
  </si>
  <si>
    <t>Vestur-</t>
  </si>
  <si>
    <t>sjóður</t>
  </si>
  <si>
    <t>sjóðurinn</t>
  </si>
  <si>
    <t>starfsm.</t>
  </si>
  <si>
    <t>Suðurlands</t>
  </si>
  <si>
    <t>Eimskipa-</t>
  </si>
  <si>
    <t>Flugvirkjaf.</t>
  </si>
  <si>
    <t>Bolungar-</t>
  </si>
  <si>
    <t>Rangæinga</t>
  </si>
  <si>
    <t>stm. Kópa-</t>
  </si>
  <si>
    <t>Hafnarfj-</t>
  </si>
  <si>
    <t>Mjólkur-</t>
  </si>
  <si>
    <t>Tannl.fél.</t>
  </si>
  <si>
    <t>stm. Akur-</t>
  </si>
  <si>
    <t>Akranes-</t>
  </si>
  <si>
    <t>Sláturfélags</t>
  </si>
  <si>
    <t>stm. Olíu-</t>
  </si>
  <si>
    <t>Reykjanes-</t>
  </si>
  <si>
    <t>Neskaup-</t>
  </si>
  <si>
    <t xml:space="preserve">starfsm. </t>
  </si>
  <si>
    <t>LÍFEYRISSJ.</t>
  </si>
  <si>
    <t>með ábyrgð</t>
  </si>
  <si>
    <t>án ábyrgðar</t>
  </si>
  <si>
    <t xml:space="preserve">manna  </t>
  </si>
  <si>
    <t xml:space="preserve">lands </t>
  </si>
  <si>
    <t>réttinda</t>
  </si>
  <si>
    <t>manna</t>
  </si>
  <si>
    <t>firðinga</t>
  </si>
  <si>
    <t xml:space="preserve">nesja </t>
  </si>
  <si>
    <t>fræðinga</t>
  </si>
  <si>
    <t xml:space="preserve">eyja </t>
  </si>
  <si>
    <t xml:space="preserve">fræðinga </t>
  </si>
  <si>
    <t>FÍA</t>
  </si>
  <si>
    <t>Búnaðarb.</t>
  </si>
  <si>
    <t xml:space="preserve">sjóðurinn </t>
  </si>
  <si>
    <t>Reykjavb.</t>
  </si>
  <si>
    <t>félags Ísl.</t>
  </si>
  <si>
    <t>Íslandsb. hf.</t>
  </si>
  <si>
    <t>Íslands</t>
  </si>
  <si>
    <t>víkur</t>
  </si>
  <si>
    <t>sveitarfél.</t>
  </si>
  <si>
    <t xml:space="preserve">kaupst. </t>
  </si>
  <si>
    <t>samsöl.</t>
  </si>
  <si>
    <t xml:space="preserve">Íslands </t>
  </si>
  <si>
    <t>eyrarbæjar</t>
  </si>
  <si>
    <t>kaupst.</t>
  </si>
  <si>
    <t>versl. Ísl.</t>
  </si>
  <si>
    <t xml:space="preserve">bæjar  </t>
  </si>
  <si>
    <t>Áburðarv.</t>
  </si>
  <si>
    <t>Skjöldur</t>
  </si>
  <si>
    <t xml:space="preserve">staðar </t>
  </si>
  <si>
    <t>Útvegsb. Ísl.</t>
  </si>
  <si>
    <t xml:space="preserve">SAMTALS  </t>
  </si>
  <si>
    <t>annarra</t>
  </si>
  <si>
    <t>(2)</t>
  </si>
  <si>
    <t>B-deild</t>
  </si>
  <si>
    <t>A-deild</t>
  </si>
  <si>
    <t>deild</t>
  </si>
  <si>
    <t>(3)</t>
  </si>
  <si>
    <t>(4)</t>
  </si>
  <si>
    <t>Stigadeild</t>
  </si>
  <si>
    <t>Aldurstengd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</si>
  <si>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</si>
  <si>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</si>
  <si>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</si>
  <si>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</si>
  <si>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</si>
  <si>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</si>
  <si>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</si>
  <si>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</si>
  <si>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</si>
  <si>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</si>
  <si>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</si>
  <si>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</si>
  <si>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</si>
  <si>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</si>
  <si>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</si>
  <si>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</si>
  <si>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</si>
  <si>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</si>
  <si>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</si>
  <si>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</si>
  <si>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</si>
  <si>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</si>
  <si>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</si>
  <si>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</si>
  <si>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</si>
  <si>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</si>
  <si>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</si>
  <si>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Deild I</t>
  </si>
  <si>
    <t>Deild II</t>
  </si>
  <si>
    <t>(33)</t>
  </si>
  <si>
    <t>(34)</t>
  </si>
  <si>
    <t>(35)</t>
  </si>
  <si>
    <t>(36)</t>
  </si>
  <si>
    <t>(37)</t>
  </si>
  <si>
    <t>V-deild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</si>
  <si>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</si>
  <si>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</si>
  <si>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</si>
  <si>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</si>
  <si>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</si>
  <si>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</si>
  <si>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</si>
  <si>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</si>
  <si>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</si>
  <si>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Hrein raunávöxtun</t>
  </si>
  <si>
    <t>Skráð verðbréf með br. tekjum (%)</t>
  </si>
  <si>
    <t>Skráð verðbréf með föst. tekjum (%)</t>
  </si>
  <si>
    <t>Óskráð verðbréf með br. tekjum (%)</t>
  </si>
  <si>
    <t>Óskráð verðbréf með föst. tekjum (%)</t>
  </si>
  <si>
    <t>Veðlán (%)</t>
  </si>
  <si>
    <t>Annað (%)</t>
  </si>
  <si>
    <t>Eignir í ísl. kr. (%)</t>
  </si>
  <si>
    <t>Eignir í erl. gjaldmiðlum (%)</t>
  </si>
  <si>
    <t>Ellilífeyrir  (%)</t>
  </si>
  <si>
    <t>Örorkulífeyrir  (%)</t>
  </si>
  <si>
    <t>Makalífeyrir  (%)</t>
  </si>
  <si>
    <t>Barnalífeyrir  (%)</t>
  </si>
  <si>
    <t xml:space="preserve">         Samtals: </t>
  </si>
  <si>
    <t>Ýmsar athugasemdir:</t>
  </si>
  <si>
    <t xml:space="preserve">EIGNIR </t>
  </si>
  <si>
    <t xml:space="preserve">   Óefnislegar eignir</t>
  </si>
  <si>
    <t xml:space="preserve">   Fjárfestingar</t>
  </si>
  <si>
    <t xml:space="preserve">     Húseignir og lóðir</t>
  </si>
  <si>
    <t xml:space="preserve">     Samstæðu- og hlutdeildarfélög</t>
  </si>
  <si>
    <t xml:space="preserve">     Hlutir í samstæðufélögum</t>
  </si>
  <si>
    <t xml:space="preserve">     Lán til samstæðufélaga</t>
  </si>
  <si>
    <t xml:space="preserve">     Hlutir í hlutdeildarfélögum</t>
  </si>
  <si>
    <t xml:space="preserve">     Lán til hlutdeildarfélaga</t>
  </si>
  <si>
    <t xml:space="preserve">     Aðrar fjárfestingar</t>
  </si>
  <si>
    <t xml:space="preserve">     Verðbréf með breytilegum tekjum</t>
  </si>
  <si>
    <t xml:space="preserve">     Verðbréf með föstum tekjum</t>
  </si>
  <si>
    <t xml:space="preserve">     Veðlán</t>
  </si>
  <si>
    <t xml:space="preserve">     Önnur útlán</t>
  </si>
  <si>
    <t xml:space="preserve">     Bankainnstæður</t>
  </si>
  <si>
    <t xml:space="preserve">      Aðrar fjárfestingar    </t>
  </si>
  <si>
    <t>Fjárfestingar</t>
  </si>
  <si>
    <t xml:space="preserve">   Kröfur</t>
  </si>
  <si>
    <t xml:space="preserve">     Á samstæðu- og hlutdeildarfél.</t>
  </si>
  <si>
    <t xml:space="preserve">     Á launagreiðendur</t>
  </si>
  <si>
    <t xml:space="preserve">     Aðrar kröfur</t>
  </si>
  <si>
    <t xml:space="preserve">Kröfur    </t>
  </si>
  <si>
    <t xml:space="preserve">  Aðrar eignir</t>
  </si>
  <si>
    <t xml:space="preserve">     Rekstrarfjárm. og aðrar efnisl. eignir</t>
  </si>
  <si>
    <t xml:space="preserve">     Sjóður og veltiinnlán</t>
  </si>
  <si>
    <t xml:space="preserve">     Aðrar eignir</t>
  </si>
  <si>
    <t xml:space="preserve">Aðrar eignir    </t>
  </si>
  <si>
    <r>
      <t xml:space="preserve">   </t>
    </r>
    <r>
      <rPr>
        <b/>
        <sz val="10"/>
        <rFont val="Times New Roman"/>
        <family val="1"/>
      </rPr>
      <t>Fyrirfr.gr.kostn.og áfallnar tekjur</t>
    </r>
  </si>
  <si>
    <t xml:space="preserve">EIGNIR SAMTALS      </t>
  </si>
  <si>
    <t>SKULDIR</t>
  </si>
  <si>
    <r>
      <t xml:space="preserve">  </t>
    </r>
    <r>
      <rPr>
        <b/>
        <sz val="10"/>
        <rFont val="Times New Roman"/>
        <family val="1"/>
      </rPr>
      <t>Skuldbindingar</t>
    </r>
  </si>
  <si>
    <r>
      <t xml:space="preserve">   </t>
    </r>
    <r>
      <rPr>
        <b/>
        <sz val="10"/>
        <rFont val="Times New Roman"/>
        <family val="1"/>
      </rPr>
      <t>Viðskiptaskuldir</t>
    </r>
  </si>
  <si>
    <t xml:space="preserve">     Skuldir við samst.- og hlutdeildarfél.</t>
  </si>
  <si>
    <t xml:space="preserve">     Skuldir við lánastofnanir</t>
  </si>
  <si>
    <t xml:space="preserve">     Skuldabréfalán</t>
  </si>
  <si>
    <t xml:space="preserve">     Aðrar skuldir</t>
  </si>
  <si>
    <t xml:space="preserve">Viðskiptaskuldir    </t>
  </si>
  <si>
    <t xml:space="preserve">   Áfallinn kostn. og f.fr.innh.tekjur</t>
  </si>
  <si>
    <t xml:space="preserve">HREIN EIGN TIL </t>
  </si>
  <si>
    <t>GREIÐSLU LÍFEYRIS</t>
  </si>
  <si>
    <t>Iðgjöld</t>
  </si>
  <si>
    <t xml:space="preserve">    Sjóðfélagar</t>
  </si>
  <si>
    <t xml:space="preserve">    Launagreiðendur </t>
  </si>
  <si>
    <t xml:space="preserve">    Réttindaflutn. og endurgr.</t>
  </si>
  <si>
    <t xml:space="preserve">    Sérstök aukaframlög</t>
  </si>
  <si>
    <t xml:space="preserve">     Iðgjöld    </t>
  </si>
  <si>
    <t>Lífeyrir</t>
  </si>
  <si>
    <t xml:space="preserve">    Lífeyrir </t>
  </si>
  <si>
    <t xml:space="preserve">    Umsjónarnefnd eftirlauna </t>
  </si>
  <si>
    <t xml:space="preserve">    Annar beinn kostn. v/ örorkulífeyris</t>
  </si>
  <si>
    <t xml:space="preserve">    Tryggingakostnaður</t>
  </si>
  <si>
    <t xml:space="preserve">     Lífeyrir    </t>
  </si>
  <si>
    <t>Fjárfestingartekjur</t>
  </si>
  <si>
    <t xml:space="preserve">    Frá samstæðufélögum</t>
  </si>
  <si>
    <t xml:space="preserve">    Frá hlutdeildarfélögum</t>
  </si>
  <si>
    <t xml:space="preserve">    Af eignarhlutum</t>
  </si>
  <si>
    <t xml:space="preserve">    Af húseignum og lóðum</t>
  </si>
  <si>
    <t xml:space="preserve">    Vaxtatekjur og gengismunur</t>
  </si>
  <si>
    <t xml:space="preserve">    Tekjur vegna matsbr. fjárfestinga</t>
  </si>
  <si>
    <t xml:space="preserve">    Hagnaður af sölu fjárfestinga</t>
  </si>
  <si>
    <t xml:space="preserve">    Breytingar á niðurfærslu</t>
  </si>
  <si>
    <t xml:space="preserve">    Aðrar fjárfestingartekjur</t>
  </si>
  <si>
    <t xml:space="preserve">     Fjárfestingartekjur    </t>
  </si>
  <si>
    <t>Fjárfestingargjöld</t>
  </si>
  <si>
    <t xml:space="preserve">    Skrifstofu- og stjórnunarkostnaður </t>
  </si>
  <si>
    <t xml:space="preserve">    Vaxtagjöld</t>
  </si>
  <si>
    <t xml:space="preserve">    Gjöld vegna matsbr. fjárfestinga</t>
  </si>
  <si>
    <t xml:space="preserve">    Tap af sölu fjárfestinga</t>
  </si>
  <si>
    <t xml:space="preserve">    Önnur fjárfestingargjöld</t>
  </si>
  <si>
    <t xml:space="preserve">             Fjárfestingargjöld    </t>
  </si>
  <si>
    <t xml:space="preserve">Rekstrarkostnaður    </t>
  </si>
  <si>
    <t xml:space="preserve">    Annar rekstrarkostnaður </t>
  </si>
  <si>
    <t xml:space="preserve">     Rekstrarkostnaður    </t>
  </si>
  <si>
    <t>Aðrar tekjur</t>
  </si>
  <si>
    <t>Önnur gjöld</t>
  </si>
  <si>
    <t>Hækkun á hreinni eign fyrir</t>
  </si>
  <si>
    <t>óreglulega liði og matsbreytingar</t>
  </si>
  <si>
    <t>Óreglulegar tekjur og gjöld</t>
  </si>
  <si>
    <t xml:space="preserve">    þ.a. tekjur </t>
  </si>
  <si>
    <t xml:space="preserve">    þ.a.  gjöld</t>
  </si>
  <si>
    <t>Matsbreytingar</t>
  </si>
  <si>
    <t>Hækkun á hreinni eign á árinu</t>
  </si>
  <si>
    <t>Hrein eign frá fyrra ári</t>
  </si>
  <si>
    <t>HREIN EIGN Í ÁRSLOK</t>
  </si>
  <si>
    <t>TIL GREIÐSLU LÍFEYRIS</t>
  </si>
  <si>
    <t>Önnur skuldabréf</t>
  </si>
  <si>
    <t>Hlutabréf</t>
  </si>
  <si>
    <t>Skráð hlutabréf</t>
  </si>
  <si>
    <t>Útreikningur á kennitölum:</t>
  </si>
  <si>
    <t>Meðalstaða eigna við útreikn.</t>
  </si>
  <si>
    <t>i</t>
  </si>
  <si>
    <t>Inngreiðslur</t>
  </si>
  <si>
    <t xml:space="preserve">    Iðgjöld</t>
  </si>
  <si>
    <t xml:space="preserve">    Fjárfestingartekjur</t>
  </si>
  <si>
    <t xml:space="preserve">    Aðrar tekjur </t>
  </si>
  <si>
    <t xml:space="preserve">    Afborganir verðbréfa</t>
  </si>
  <si>
    <t xml:space="preserve">    Seld verðbréf m. breytil. tekjum</t>
  </si>
  <si>
    <t xml:space="preserve">    Seld verðbréf m. föstum tekjum</t>
  </si>
  <si>
    <t xml:space="preserve">    Lækkun á bankainnstæðum</t>
  </si>
  <si>
    <t xml:space="preserve">    Seldar aðrar fjárfestingar</t>
  </si>
  <si>
    <t xml:space="preserve">    Aðrar inngreiðslur</t>
  </si>
  <si>
    <t xml:space="preserve">Inngreiðslur    </t>
  </si>
  <si>
    <t>Útgreiðslur</t>
  </si>
  <si>
    <t xml:space="preserve">    Fjárfestingargjöld</t>
  </si>
  <si>
    <t xml:space="preserve">    Rekstrarkostnaður án afskrifta</t>
  </si>
  <si>
    <t xml:space="preserve">    Önnur gjöld </t>
  </si>
  <si>
    <t xml:space="preserve">    Aðrar útgreiðslur</t>
  </si>
  <si>
    <t xml:space="preserve">Útgreiðslur    </t>
  </si>
  <si>
    <t>Ráðstöfunarfé til kaupa á verð-</t>
  </si>
  <si>
    <t xml:space="preserve">bréfum og annarri fjárfestingu </t>
  </si>
  <si>
    <t>Kaup á verðbr. og önnur fjárfesting</t>
  </si>
  <si>
    <t xml:space="preserve">    Verðbréf með breytilegum tekjum</t>
  </si>
  <si>
    <t xml:space="preserve">    Verðbréf með föstum tekjum</t>
  </si>
  <si>
    <t xml:space="preserve">    Ný veðlán og útlán</t>
  </si>
  <si>
    <t xml:space="preserve">    Hækkun á bankainnstæðum</t>
  </si>
  <si>
    <t xml:space="preserve">    Aðrar fjárfestingar</t>
  </si>
  <si>
    <t xml:space="preserve">    Húseignir og lóðir</t>
  </si>
  <si>
    <t xml:space="preserve">    Samstæðu- og hlutdeildarfélög</t>
  </si>
  <si>
    <t xml:space="preserve">Kaup á verðbr. og önnur fjárfest.  </t>
  </si>
  <si>
    <t>Hækkun á sjóði og veltiinnlánum</t>
  </si>
  <si>
    <t>Sjóður og veltiinnlán í ársbyrjun</t>
  </si>
  <si>
    <t>Sjóður og veltiinnlán í árslok</t>
  </si>
  <si>
    <t>Líf 1</t>
  </si>
  <si>
    <t>Líf 2</t>
  </si>
  <si>
    <t>Lífeyrir í þús.kr.</t>
  </si>
  <si>
    <t>Ellilífeyrir í þús.kr.</t>
  </si>
  <si>
    <t>Örorkulífeyrir í þús.kr.</t>
  </si>
  <si>
    <t>Makalífeyrir í þús.kr.</t>
  </si>
  <si>
    <t>Barnalífeyrir í þús.kr.</t>
  </si>
  <si>
    <t>Annar lífeyrir í þús.kr.</t>
  </si>
  <si>
    <t xml:space="preserve">       Samtals</t>
  </si>
  <si>
    <t>Ævisafn I</t>
  </si>
  <si>
    <t>Ævisafn II</t>
  </si>
  <si>
    <t>Ævisafn III</t>
  </si>
  <si>
    <t>(1)</t>
  </si>
  <si>
    <t>Leið 1</t>
  </si>
  <si>
    <t>Leið 2</t>
  </si>
  <si>
    <t>Safn II</t>
  </si>
  <si>
    <t>Safn I</t>
  </si>
  <si>
    <t>Skipting annarra fjárf.</t>
  </si>
  <si>
    <t>Skipting eftir gjaldm.</t>
  </si>
  <si>
    <t>Nafn</t>
  </si>
  <si>
    <t>deilda</t>
  </si>
  <si>
    <t xml:space="preserve">Fjöldi </t>
  </si>
  <si>
    <t>vogsbæjar</t>
  </si>
  <si>
    <r>
      <t xml:space="preserve">SKULDIR SAMTALS    </t>
    </r>
    <r>
      <rPr>
        <i/>
        <sz val="10"/>
        <rFont val="Times New Roman"/>
        <family val="1"/>
      </rPr>
      <t xml:space="preserve">    </t>
    </r>
  </si>
  <si>
    <t/>
  </si>
  <si>
    <t>Ævisafn IV</t>
  </si>
  <si>
    <t>Leið I</t>
  </si>
  <si>
    <t>Leið II</t>
  </si>
  <si>
    <t>Leið III</t>
  </si>
  <si>
    <t>kaupstaðar</t>
  </si>
  <si>
    <t>stm. Húsavíkur-</t>
  </si>
  <si>
    <t>Eignir</t>
  </si>
  <si>
    <t>Efnahagsreikningur</t>
  </si>
  <si>
    <t>Sjóðstreymi</t>
  </si>
  <si>
    <t xml:space="preserve">Iðgjöld    </t>
  </si>
  <si>
    <t xml:space="preserve">Lífeyrir    </t>
  </si>
  <si>
    <t xml:space="preserve">Fjárfestingartekjur    </t>
  </si>
  <si>
    <t xml:space="preserve">Fjárfestingargjöld    </t>
  </si>
  <si>
    <t>Skuldbindingar</t>
  </si>
  <si>
    <t>Áfallinn kostn. og f.fr.innh.tekjur</t>
  </si>
  <si>
    <t>Markaðsskuldabréf</t>
  </si>
  <si>
    <t>Samtals</t>
  </si>
  <si>
    <t>Fjárfestingatekjur nettó (F)</t>
  </si>
  <si>
    <t>Rekstrarkostnaður  nettó (K)</t>
  </si>
  <si>
    <t xml:space="preserve"> á ávöxtun (A+B-(F-K))</t>
  </si>
  <si>
    <t>Hrein raunávöxtun (r)</t>
  </si>
  <si>
    <t>Óefnislegar eignir</t>
  </si>
  <si>
    <t>Fyrirfr.gr.kostn.og áfallnar tekjur</t>
  </si>
  <si>
    <t>Skuldir</t>
  </si>
  <si>
    <t>Hrein eign í árslok</t>
  </si>
  <si>
    <t>Eignir samtals</t>
  </si>
  <si>
    <t>Skuldir samtals</t>
  </si>
  <si>
    <t>Hrein eign til greiðslu lífeyris</t>
  </si>
  <si>
    <t>Eign</t>
  </si>
  <si>
    <t>Aðrir lífeyrissjóðir</t>
  </si>
  <si>
    <t>31.12.2002</t>
  </si>
  <si>
    <t>31.12.2001</t>
  </si>
  <si>
    <t>31.12.2000</t>
  </si>
  <si>
    <t>Sparisjóðir</t>
  </si>
  <si>
    <t>Líftryggingafélög</t>
  </si>
  <si>
    <t>Fjöldi þeirra sem greiddi iðgjöld að meðaltali á árinu</t>
  </si>
  <si>
    <t>Fjöldi þeirra sem fékk að meðaltali greiddan lífeyri á árinu</t>
  </si>
  <si>
    <t xml:space="preserve">    Séreign til viðbótartryggingarverndar*</t>
  </si>
  <si>
    <r>
      <t xml:space="preserve">Lífeyrissjóðir sem störfuðu sem hreinir séreignarsjóðir fyrir gildistöku laga nr. 129/1997 </t>
    </r>
    <r>
      <rPr>
        <b/>
        <vertAlign val="superscript"/>
        <sz val="10"/>
        <rFont val="Times New Roman"/>
        <family val="1"/>
      </rPr>
      <t>(1)</t>
    </r>
  </si>
  <si>
    <t xml:space="preserve">Hrein raunávöxtun                                </t>
  </si>
  <si>
    <t xml:space="preserve">          Samtals:                                       </t>
  </si>
  <si>
    <t xml:space="preserve">          Samtals:                                        </t>
  </si>
  <si>
    <t xml:space="preserve">Fjöldi sjóðfélaga                                    </t>
  </si>
  <si>
    <t xml:space="preserve">Fjöldi lífeyrisþega                                 </t>
  </si>
  <si>
    <t xml:space="preserve">Annar lífeyrir (%)                                  </t>
  </si>
  <si>
    <t xml:space="preserve">          Samtals:                                      </t>
  </si>
  <si>
    <t xml:space="preserve">Lífeyrisbyrði                                        </t>
  </si>
  <si>
    <t>Samtryggingardeildir</t>
  </si>
  <si>
    <t>Skýringar á kennitölum:</t>
  </si>
  <si>
    <t xml:space="preserve"> 2.  Meðaltal hreinnar raunávöxtunar síðustu 5 ára samkvæmt ársreikningum.</t>
  </si>
  <si>
    <t xml:space="preserve"> 3.  Hlutfallsleg skipting annarra fjárfestinga.</t>
  </si>
  <si>
    <t xml:space="preserve"> 4.  Hlutfallsleg skipting annarra fjárfestinga eftir gjaldmiðlum.</t>
  </si>
  <si>
    <t xml:space="preserve"> 7.  Með öðrum lífeyri er átt við lífeyri sem erfist.</t>
  </si>
  <si>
    <t xml:space="preserve"> 8.  Lífeyrir sem hlutfall af iðgjöldum</t>
  </si>
  <si>
    <t xml:space="preserve">      ((Eignir  +  núvirði framtíðariðgj.)  - heildarskuldbinding) / heildarskuldbinding.</t>
  </si>
  <si>
    <t xml:space="preserve">      (Eignir - áfallin skuldbinding) / áfallin skuldbinding.</t>
  </si>
  <si>
    <t xml:space="preserve">      sjá skýringu í inngangi að kafla 4.</t>
  </si>
  <si>
    <t xml:space="preserve">     *Þar af  vegna lágmarksiðgjalds (10%) </t>
  </si>
  <si>
    <t>Heildarfjöldi rétthafa í lok árs</t>
  </si>
  <si>
    <t>Bankar og verðbréfafyrirtæki</t>
  </si>
  <si>
    <t xml:space="preserve">Yfirlit um breytingu á hreinni </t>
  </si>
  <si>
    <t>eign til greiðslu lífeyris</t>
  </si>
  <si>
    <t>Yfirlit um breytingu á hreinni</t>
  </si>
  <si>
    <t>Afstemming</t>
  </si>
  <si>
    <t>Hrein eign</t>
  </si>
  <si>
    <t>Sjóður</t>
  </si>
  <si>
    <t>-</t>
  </si>
  <si>
    <t>Almenni lífeyrissjóðurinn</t>
  </si>
  <si>
    <t>Óskráð önnur verðbréf</t>
  </si>
  <si>
    <t>Fjárfestingar samtals</t>
  </si>
  <si>
    <t xml:space="preserve">   Viðskiptaskuldir</t>
  </si>
  <si>
    <r>
      <t xml:space="preserve">   </t>
    </r>
    <r>
      <rPr>
        <b/>
        <sz val="9"/>
        <rFont val="Times New Roman"/>
        <family val="1"/>
      </rPr>
      <t>Viðskiptaskuldir</t>
    </r>
  </si>
  <si>
    <t>(23)</t>
  </si>
  <si>
    <t>Reikna daglegt gengi</t>
  </si>
  <si>
    <t>Hlutdeildarskírteini verðbréfasjóða</t>
  </si>
  <si>
    <t>Innlán í bönkum og sparisjóðum</t>
  </si>
  <si>
    <t>Annað</t>
  </si>
  <si>
    <r>
      <t xml:space="preserve">Vörsluaðilar aðrir en lífeyrissjóðir </t>
    </r>
    <r>
      <rPr>
        <b/>
        <vertAlign val="superscript"/>
        <sz val="10"/>
        <rFont val="Times New Roman"/>
        <family val="1"/>
      </rPr>
      <t>(2)</t>
    </r>
  </si>
  <si>
    <t>31.12.2003</t>
  </si>
  <si>
    <r>
      <t>.</t>
    </r>
    <r>
      <rPr>
        <b/>
        <vertAlign val="superscript"/>
        <sz val="10"/>
        <rFont val="Times New Roman"/>
        <family val="1"/>
      </rPr>
      <t>(2)</t>
    </r>
  </si>
  <si>
    <t>gengi</t>
  </si>
  <si>
    <t>Reikna daglegt</t>
  </si>
  <si>
    <t>*Stofnaðar 1/7/2002</t>
  </si>
  <si>
    <t>Óskráð hlutabréf</t>
  </si>
  <si>
    <t xml:space="preserve">4) Ábyrgð á skuldbindingum deildar II </t>
  </si>
  <si>
    <t>Lífeyrissjóður starfsmanna Húsavíkurkaupstaðar</t>
  </si>
  <si>
    <t>31.12.2004</t>
  </si>
  <si>
    <t xml:space="preserve">Hækkun vísit. neysluv. 2004 (VNV)          </t>
  </si>
  <si>
    <t>Afstemming efnahags og sjóðstreymis</t>
  </si>
  <si>
    <t>Afstemming yfirlits og efnahags</t>
  </si>
  <si>
    <t>*</t>
  </si>
  <si>
    <t xml:space="preserve"> 31.12.2004</t>
  </si>
  <si>
    <t>(14 deildir)</t>
  </si>
  <si>
    <t>*6,4%</t>
  </si>
  <si>
    <t>Önnur hlutdeildarskírteini</t>
  </si>
  <si>
    <t>Óskráð önnur hlutdeildarskírteini</t>
  </si>
  <si>
    <t>Líf 4</t>
  </si>
  <si>
    <t xml:space="preserve"> 31.12.2005</t>
  </si>
  <si>
    <t>árið 2005</t>
  </si>
  <si>
    <t>Eftirlaunasjóður starfsmanna Hafnarfjarðarkaupstaðar</t>
  </si>
  <si>
    <t>Eftirlaunasjóður starfsmanna Íslandsbanka hf.</t>
  </si>
  <si>
    <t>Eftirlaunasjóður starfsmanna Olíuverslunar Íslands</t>
  </si>
  <si>
    <t>Eftirlaunasjóður Sláturfélags Suðurlands</t>
  </si>
  <si>
    <t>Eftirlaunasjóður starfsmanna Útvegsbanka Íslands</t>
  </si>
  <si>
    <t>Lífeyrissjóður Mjólkursamsölunnar</t>
  </si>
  <si>
    <t>Lífeyrissjóður starfsmanna Áburðarverksmiðju ríkisins</t>
  </si>
  <si>
    <t>Lífeyrissjóður starfsmanna Akureyrarbæjar</t>
  </si>
  <si>
    <t>Lífeyrissjóður starfsmanna Búnaðarbanka Íslands hf.</t>
  </si>
  <si>
    <t>Lífeyrissjóður starfsmanna Kópavogsbæjar</t>
  </si>
  <si>
    <t>Lífeyrissjóður starfsmanna ríkisins</t>
  </si>
  <si>
    <t>Lífeyrissjóður starfsmanna Reykjavíkurapóteks</t>
  </si>
  <si>
    <t>Lífeyrissjóður starfsmanna Vestmannaeyjabæjar</t>
  </si>
  <si>
    <t>Gildi lífeyrissjóður</t>
  </si>
  <si>
    <t xml:space="preserve">3) Lífeyrissjóðir sem sameinast viðkomandi sjóði árið 2005 eru meðtaldir í árslok.  </t>
  </si>
  <si>
    <t>5)</t>
  </si>
  <si>
    <t>1)  5)</t>
  </si>
  <si>
    <t>5) Stjórnir sjóðanna ákvarða iðgjald launagreiðanda árlega þannig að það dugi til greiðslu á skuldbindingum A-deilda.</t>
  </si>
  <si>
    <t>1)  2)</t>
  </si>
  <si>
    <t>2)  4)</t>
  </si>
  <si>
    <t>Lífeyrissj. starfsm. ríkisins</t>
  </si>
  <si>
    <t>Gildi lífeyris-sjóður</t>
  </si>
  <si>
    <t>Sameinaði lífeyris-sjóðurinn</t>
  </si>
  <si>
    <t>Lífeyrissj. Norður-lands</t>
  </si>
  <si>
    <t>Almenni lífeyris-sjóðurinn</t>
  </si>
  <si>
    <t>Söfnunarsj. lífeyris-réttinda</t>
  </si>
  <si>
    <t>Lífeyrissj. verslunar-manna</t>
  </si>
  <si>
    <t>Lífeyris-sjóðurinn Lífiðn</t>
  </si>
  <si>
    <t>Samvinnu-lífeyris-sjóðurinn</t>
  </si>
  <si>
    <t>Lífeyris-sjóður bankamanna</t>
  </si>
  <si>
    <t>Lífeyris-sjóður Suðurlands</t>
  </si>
  <si>
    <t>Lífeyris-sjóður lækna</t>
  </si>
  <si>
    <t>Lífeyris-sjóður Vestfirðinga</t>
  </si>
  <si>
    <t>Lífeyris-sjóður Austurlands</t>
  </si>
  <si>
    <t>Lífeyrissj. hjúkrunar-fræðinga</t>
  </si>
  <si>
    <t>Lífeyrissj. verk-fræðinga</t>
  </si>
  <si>
    <t>Lífeyris-sjóður bænda</t>
  </si>
  <si>
    <t>Lífeyrissj. Vestmanna-eyja</t>
  </si>
  <si>
    <t>Lífeyrissj. starfsm. sveitarfél.</t>
  </si>
  <si>
    <t>Íslenski lífeyris-sjóðurinn</t>
  </si>
  <si>
    <t>Lífeyris-sjóður Vesturlands</t>
  </si>
  <si>
    <t>Eftirlauna-sjóður 
FÍA</t>
  </si>
  <si>
    <t>Lífeyrissj. starfsm. Reykjavíkurb.</t>
  </si>
  <si>
    <t>Lífeyrissj. starfsm. Búnaðarb.</t>
  </si>
  <si>
    <t>Eftirlaunasj. starfsm. Íslandsb.</t>
  </si>
  <si>
    <t>Lífeyrissj. Eimskipa-félags Ísl.</t>
  </si>
  <si>
    <t>Lífeyris-sjóður Rangæinga</t>
  </si>
  <si>
    <t>Lífeyrissj. Flugvirkja-félags Ísl.</t>
  </si>
  <si>
    <t>Lífeyrissj. starfsm. Akureyrarb.</t>
  </si>
  <si>
    <t>Lífeyrissj. Tannlækna-félags Ísl.</t>
  </si>
  <si>
    <t>Lífeyrissj. starfsm. Kópavogsb.</t>
  </si>
  <si>
    <t>Eftirlaunasj. starfsm. Hafnarfjarðk.</t>
  </si>
  <si>
    <t>Lífeyrissj. Mjólkur-samsölunnar</t>
  </si>
  <si>
    <t>Lífeyrissj. Akranes-kaupstaðar</t>
  </si>
  <si>
    <t>Eftirlaunasj. starfsm. Olíu-versl. Ísl.</t>
  </si>
  <si>
    <t>Eftirlaunasj. Reykjanes-bæjar</t>
  </si>
  <si>
    <t>Eftirlaunasj. Sláturfélags Suðurlands</t>
  </si>
  <si>
    <t xml:space="preserve">Lífeyrissj. starfsm. Áburðarv. </t>
  </si>
  <si>
    <t>Lífeyris-sjóðurinn Skjöldur</t>
  </si>
  <si>
    <t>Lífeyrissj. starfsm. Húsavíkurk.</t>
  </si>
  <si>
    <t>Lífeyrissj. Nes-kaupstaðar</t>
  </si>
  <si>
    <t>Eftirlaunasj. starfsm. Útvegsb. Ísl.</t>
  </si>
  <si>
    <t>Lífeyrissj. stm. Vestmannaeyja-bæjar</t>
  </si>
  <si>
    <t>Lífeyrissj. stm. Reykjavíkur-apóteks</t>
  </si>
  <si>
    <t>Lífeyrissjóður
 starfsmanna
ríkisins</t>
  </si>
  <si>
    <t>Samvinnu-
lífeyrissjóðurinn</t>
  </si>
  <si>
    <t>Lífeyrissjóður 
starfsmanna 
sveitarfélaga</t>
  </si>
  <si>
    <t>Lífeyrissjóður
 Eimskipafélags
 Íslands</t>
  </si>
  <si>
    <t>Lífeyrissj.
Bolungar-víkur</t>
  </si>
  <si>
    <t>Eftirlaunasj. stm. Olíu-versl. Ísl.</t>
  </si>
  <si>
    <t>(52 deildir)</t>
  </si>
  <si>
    <t>(38 deildir)</t>
  </si>
  <si>
    <t>Meðalfjöldi starfsmanna</t>
  </si>
  <si>
    <t>Hrein eign umfram heildarskuldb. (%)</t>
  </si>
  <si>
    <t>Hrein eign umfram áfallnar skuldb. (%)</t>
  </si>
  <si>
    <t xml:space="preserve"> 1.  Hrein raunávöxtun miðað við vísitölu neysluverðs (4,14% hækkun á árinu 2005)</t>
  </si>
  <si>
    <t xml:space="preserve"> 5.  Meðaltal fjölda sjóðfélaga sem greiddi iðgjald á árinu 2005.</t>
  </si>
  <si>
    <t xml:space="preserve"> 6.  Meðaltal fjölda lífeyrisþega sem fékk greiddan lífeyri á árinu 2005.</t>
  </si>
  <si>
    <t xml:space="preserve"> 9.  Meðalfjöldi starfsmanna á árinu 2005.</t>
  </si>
  <si>
    <t xml:space="preserve"> 10.  Fjárhagsleg staða sjóðsins skv. tryggingafræðilegri úttekt m.v. 31.12.2005. </t>
  </si>
  <si>
    <t xml:space="preserve">11. Fjárhagsleg staða sjóðsins skv. tryggingafræðilegri úttekt m.v. 31.12.2005. </t>
  </si>
  <si>
    <t>Lífeyrisbyrði</t>
  </si>
  <si>
    <t>Aldursleið 1</t>
  </si>
  <si>
    <t>Aldursleið 2</t>
  </si>
  <si>
    <t>Aldursleið 3</t>
  </si>
  <si>
    <t>Aldursleið 4</t>
  </si>
  <si>
    <t>Aldursleið 5</t>
  </si>
  <si>
    <t>Frjálsi 
lífeyrissjóðurinn</t>
  </si>
  <si>
    <t>Gildi 
lífeyrissjóður</t>
  </si>
  <si>
    <t>Sameinaði 
lífeyrissjóðurinn</t>
  </si>
  <si>
    <t>Leið 3</t>
  </si>
  <si>
    <t>Almenni 
lífeyrissjóðurinn</t>
  </si>
  <si>
    <t>Lífeyrissjóðurinn 
Lífiðn</t>
  </si>
  <si>
    <t>Leið IV</t>
  </si>
  <si>
    <t>Samvinnu-
lífeyris-sjóðurinn</t>
  </si>
  <si>
    <t>Íslenski 
lífeyrissjóðurinn</t>
  </si>
  <si>
    <t>Líf 3</t>
  </si>
  <si>
    <t>Framsýn 1</t>
  </si>
  <si>
    <t>Framsýn 2</t>
  </si>
  <si>
    <t>Framsýn 3</t>
  </si>
  <si>
    <t>ALLAR DEILDIR SAMTALS</t>
  </si>
  <si>
    <t>(43 deildir)</t>
  </si>
  <si>
    <t xml:space="preserve">Meðalávöxtun 2001-2005                 </t>
  </si>
  <si>
    <t>*7,4%</t>
  </si>
  <si>
    <t>*5,8%</t>
  </si>
  <si>
    <t>áranna 2001 - 2004</t>
  </si>
  <si>
    <t>* Vegið meðaltal ávöxtunar sameinaðra sjóða</t>
  </si>
  <si>
    <r>
      <t>*</t>
    </r>
    <r>
      <rPr>
        <sz val="10"/>
        <rFont val="Times New Roman"/>
        <family val="1"/>
      </rPr>
      <t>6,7%</t>
    </r>
  </si>
  <si>
    <r>
      <t>*</t>
    </r>
    <r>
      <rPr>
        <sz val="10"/>
        <rFont val="Times New Roman"/>
        <family val="1"/>
      </rPr>
      <t>10,4%</t>
    </r>
  </si>
  <si>
    <r>
      <t>*</t>
    </r>
    <r>
      <rPr>
        <sz val="10"/>
        <rFont val="Times New Roman"/>
        <family val="1"/>
      </rPr>
      <t>10,7%</t>
    </r>
  </si>
  <si>
    <t>*5,3%</t>
  </si>
  <si>
    <t xml:space="preserve">*4 ára ávöxtun </t>
  </si>
  <si>
    <t>Reikna dagl. gengi</t>
  </si>
  <si>
    <t xml:space="preserve">*Stofnuð í árslok </t>
  </si>
  <si>
    <t>*8,1%</t>
  </si>
  <si>
    <t>* Stofnaðar 1/7/2002</t>
  </si>
  <si>
    <t>árslok 2004</t>
  </si>
  <si>
    <t xml:space="preserve">*Stofnuð í </t>
  </si>
  <si>
    <t>Aldurstengd deild</t>
  </si>
  <si>
    <t>Ríkisvíxlar og -skuldabréf</t>
  </si>
  <si>
    <t>Skuldabréf sveitarfélaga</t>
  </si>
  <si>
    <t>Skuldabréf og víxlar lánastofnana</t>
  </si>
  <si>
    <t>Önnur verðbréf</t>
  </si>
  <si>
    <t>Óskráðir ríkisvíxlar og -skuldabréf</t>
  </si>
  <si>
    <t>Óskráð skuldabréf sveitarfélaga</t>
  </si>
  <si>
    <t>Fasteignaveðtryggð skuldabréf</t>
  </si>
  <si>
    <t>Óskráð skuldabréf og víxlar lánast.</t>
  </si>
  <si>
    <t>Tryggingar-deild</t>
  </si>
  <si>
    <t>Deild I
/Séreign</t>
  </si>
  <si>
    <t>Aldursháð-deild</t>
  </si>
  <si>
    <t>Lífeyrissjóður 
bankamanna</t>
  </si>
  <si>
    <t>Hlutfalls-deild</t>
  </si>
  <si>
    <t>Lífeyris-sjóður 
Suðurlands</t>
  </si>
  <si>
    <t>Lífeyrissj. starfsm. Búnaðarb.Ísl.</t>
  </si>
  <si>
    <t>Lífeyrissjóður Eimskipafélags 
Íslands hf.</t>
  </si>
  <si>
    <t>Lífeyrissj. Bolungar-víkur</t>
  </si>
  <si>
    <t>Lífeyrissj. Flugvirkja-fél.  Ísl.</t>
  </si>
  <si>
    <t>Eftirlaunasj. stm. Hafnarfj.-kaupstaðar</t>
  </si>
  <si>
    <t>Eftirlaunasj.  Reykjanes-bæjar</t>
  </si>
  <si>
    <t>Lífeyrissj. starfsm. Áburðarv.</t>
  </si>
  <si>
    <t>Lífeyris-sjóður Neskaupst.</t>
  </si>
  <si>
    <t>Allir sjóðir samtals</t>
  </si>
  <si>
    <t>Óskráð verðbréf 31.12.2005</t>
  </si>
  <si>
    <t>Samtr.- 
deild</t>
  </si>
  <si>
    <t>A og V 
deild</t>
  </si>
  <si>
    <t>Um er að ræða 46 lífeyrissjóði sem starfa í 95 deildum.</t>
  </si>
  <si>
    <t>Eftirfarandi yfirlit sýnir starfandi lífeyrissjóði í árslok 2005 í stafrófsröð.</t>
  </si>
  <si>
    <t>Gengisbundnar eignir 31.12.2005</t>
  </si>
  <si>
    <t>kerfi</t>
  </si>
  <si>
    <t>Lífeyrissjóður starfsmanna Áburðarverksm.</t>
  </si>
  <si>
    <t>Eftirlaunasjóður starfsmanna Olíuverslunar Ísl.</t>
  </si>
  <si>
    <t>Hlutfallskerfi:  Lífeyrir er hlutfall af launum.</t>
  </si>
  <si>
    <t>Stigakerfi:  Iðgjöld eru umreiknuð í stig, óháð aldri sjóðfélagans.</t>
  </si>
  <si>
    <t>Blandað-</t>
  </si>
  <si>
    <t>Frjálsi lífeyris-sjóðurinn</t>
  </si>
  <si>
    <t>31.12.2005</t>
  </si>
  <si>
    <t xml:space="preserve">Lífeyrissjóður starfsmanna Búnaðarbanka Ísl. </t>
  </si>
  <si>
    <t>Eftirlaunasjóður starfsmanna Hafnarfjarðark.</t>
  </si>
  <si>
    <t>Lífeyrissjóður starfsmanna Húsavíkurkaupst.</t>
  </si>
  <si>
    <t>Eftirlaunasjóður starfsmanna Útvegsbanka Ísl.</t>
  </si>
  <si>
    <t xml:space="preserve">Blandað kerfi:  Blönduð ávinnsla aldurstengdra og jafnra réttinda. </t>
  </si>
  <si>
    <t>Lífeyris-sjóður  Vestfirðinga</t>
  </si>
  <si>
    <t>Meðalávöxtun 2001-2005</t>
  </si>
  <si>
    <t>árið 2004</t>
  </si>
  <si>
    <t>Aldursleið 3, 4 og 5 stofnaðar</t>
  </si>
  <si>
    <t xml:space="preserve">Aldursleið 1og 2  stofnaðar </t>
  </si>
  <si>
    <t>* ávöxtun sl. fimm ára ekki fyrirliggjandi</t>
  </si>
  <si>
    <t>Séreign</t>
  </si>
  <si>
    <t>*11,5%</t>
  </si>
  <si>
    <t>* Raunávxt. m.v.</t>
  </si>
  <si>
    <t>kaupkröfu skv.</t>
  </si>
  <si>
    <t>ársreikningi er 13,6%</t>
  </si>
  <si>
    <t>Lífeyrissj. Norðurlands</t>
  </si>
  <si>
    <r>
      <t>.</t>
    </r>
    <r>
      <rPr>
        <b/>
        <vertAlign val="superscript"/>
        <sz val="10"/>
        <rFont val="Times New Roman"/>
        <family val="1"/>
      </rPr>
      <t>(1)</t>
    </r>
    <r>
      <rPr>
        <sz val="9"/>
        <rFont val="Times New Roman"/>
        <family val="1"/>
      </rPr>
      <t>Séreign til lágmarkstryggingarverndar (bundin séreign)</t>
    </r>
  </si>
  <si>
    <t>*7,1%</t>
  </si>
  <si>
    <t>*5,9%</t>
  </si>
</sst>
</file>

<file path=xl/styles.xml><?xml version="1.0" encoding="utf-8"?>
<styleSheet xmlns="http://schemas.openxmlformats.org/spreadsheetml/2006/main">
  <numFmts count="3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General_)"/>
    <numFmt numFmtId="165" formatCode="0.0%"/>
    <numFmt numFmtId="166" formatCode="#,##0;\-#,##0"/>
    <numFmt numFmtId="167" formatCode="#,##0_);\(#,##0\)"/>
    <numFmt numFmtId="168" formatCode="#,##0.0"/>
    <numFmt numFmtId="169" formatCode="#,##0\ ;[Red]\(#,##0\)"/>
    <numFmt numFmtId="170" formatCode="0.0"/>
    <numFmt numFmtId="171" formatCode="#,##0.000"/>
    <numFmt numFmtId="172" formatCode="#,##0.0000"/>
    <numFmt numFmtId="173" formatCode="#,##0.00000"/>
    <numFmt numFmtId="174" formatCode="#,##0.000000"/>
    <numFmt numFmtId="175" formatCode="#,##0,"/>
    <numFmt numFmtId="176" formatCode="0.000"/>
    <numFmt numFmtId="177" formatCode="0.0000"/>
    <numFmt numFmtId="178" formatCode="#,##0\ _k_r_.;[Red]#,##0\ _k_r_."/>
    <numFmt numFmtId="179" formatCode="0.00000"/>
    <numFmt numFmtId="180" formatCode="0.000%"/>
    <numFmt numFmtId="181" formatCode="#,##0\ ;\(#,##0\)"/>
    <numFmt numFmtId="182" formatCode="_-* #,##0\ _k_r_._-;\-* #,##0\ _k_r_._-;_-* &quot;-&quot;??\ _k_r_._-;_-@_-"/>
    <numFmt numFmtId="183" formatCode="#,##0;[Red]\(#,##0\)"/>
    <numFmt numFmtId="184" formatCode="#,##0\ _k_r_.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"/>
    <numFmt numFmtId="191" formatCode="0.00000000"/>
    <numFmt numFmtId="192" formatCode="0.000000"/>
    <numFmt numFmtId="193" formatCode="#,##0_ ;[Red]\-#,##0\ "/>
  </numFmts>
  <fonts count="71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Courier"/>
      <family val="3"/>
    </font>
    <font>
      <sz val="9"/>
      <name val="Courier"/>
      <family val="3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2"/>
    </font>
    <font>
      <b/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.5"/>
      <color indexed="10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vertAlign val="superscript"/>
      <sz val="9"/>
      <color indexed="9"/>
      <name val="Times New Roman"/>
      <family val="1"/>
    </font>
    <font>
      <b/>
      <vertAlign val="superscript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3" fontId="8" fillId="0" borderId="0" xfId="0" applyNumberFormat="1" applyFont="1" applyFill="1" applyAlignment="1" applyProtection="1">
      <alignment/>
      <protection/>
    </xf>
    <xf numFmtId="3" fontId="10" fillId="0" borderId="0" xfId="0" applyNumberFormat="1" applyFont="1" applyFill="1" applyAlignment="1" applyProtection="1">
      <alignment horizontal="left"/>
      <protection/>
    </xf>
    <xf numFmtId="3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 applyProtection="1">
      <alignment horizontal="center"/>
      <protection/>
    </xf>
    <xf numFmtId="165" fontId="2" fillId="0" borderId="0" xfId="0" applyNumberFormat="1" applyFont="1" applyFill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168" fontId="2" fillId="0" borderId="0" xfId="0" applyNumberFormat="1" applyFont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 locked="0"/>
    </xf>
    <xf numFmtId="165" fontId="2" fillId="0" borderId="0" xfId="62" applyNumberFormat="1" applyFont="1" applyAlignment="1" applyProtection="1">
      <alignment/>
      <protection locked="0"/>
    </xf>
    <xf numFmtId="165" fontId="2" fillId="0" borderId="0" xfId="62" applyNumberFormat="1" applyFont="1" applyFill="1" applyAlignment="1" applyProtection="1">
      <alignment/>
      <protection locked="0"/>
    </xf>
    <xf numFmtId="165" fontId="2" fillId="0" borderId="0" xfId="0" applyNumberFormat="1" applyFont="1" applyFill="1" applyAlignment="1" applyProtection="1">
      <alignment wrapText="1"/>
      <protection locked="0"/>
    </xf>
    <xf numFmtId="168" fontId="2" fillId="0" borderId="0" xfId="0" applyNumberFormat="1" applyFont="1" applyFill="1" applyAlignment="1" applyProtection="1">
      <alignment horizontal="left"/>
      <protection locked="0"/>
    </xf>
    <xf numFmtId="168" fontId="2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left"/>
      <protection/>
    </xf>
    <xf numFmtId="3" fontId="3" fillId="0" borderId="0" xfId="0" applyNumberFormat="1" applyFont="1" applyAlignment="1" applyProtection="1">
      <alignment horizontal="left"/>
      <protection/>
    </xf>
    <xf numFmtId="10" fontId="2" fillId="0" borderId="0" xfId="62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165" fontId="2" fillId="0" borderId="0" xfId="62" applyNumberFormat="1" applyFont="1" applyFill="1" applyAlignment="1" applyProtection="1">
      <alignment/>
      <protection/>
    </xf>
    <xf numFmtId="10" fontId="2" fillId="0" borderId="0" xfId="0" applyNumberFormat="1" applyFont="1" applyFill="1" applyAlignment="1" applyProtection="1">
      <alignment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0" fontId="2" fillId="0" borderId="0" xfId="62" applyNumberFormat="1" applyFont="1" applyFill="1" applyAlignment="1" applyProtection="1">
      <alignment/>
      <protection/>
    </xf>
    <xf numFmtId="3" fontId="2" fillId="0" borderId="0" xfId="0" applyNumberFormat="1" applyFont="1" applyAlignment="1">
      <alignment/>
    </xf>
    <xf numFmtId="165" fontId="2" fillId="0" borderId="0" xfId="62" applyNumberFormat="1" applyFont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3" fontId="13" fillId="0" borderId="0" xfId="0" applyNumberFormat="1" applyFont="1" applyFill="1" applyAlignment="1" applyProtection="1">
      <alignment/>
      <protection/>
    </xf>
    <xf numFmtId="165" fontId="2" fillId="0" borderId="0" xfId="62" applyNumberFormat="1" applyFont="1" applyAlignment="1">
      <alignment/>
    </xf>
    <xf numFmtId="165" fontId="14" fillId="0" borderId="0" xfId="0" applyNumberFormat="1" applyFont="1" applyAlignment="1" applyProtection="1">
      <alignment/>
      <protection locked="0"/>
    </xf>
    <xf numFmtId="3" fontId="3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Alignment="1" applyProtection="1" quotePrefix="1">
      <alignment horizontal="center"/>
      <protection/>
    </xf>
    <xf numFmtId="3" fontId="3" fillId="0" borderId="0" xfId="0" applyNumberFormat="1" applyFont="1" applyFill="1" applyAlignment="1">
      <alignment/>
    </xf>
    <xf numFmtId="3" fontId="2" fillId="0" borderId="0" xfId="62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" fontId="15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Fill="1" applyAlignment="1" applyProtection="1">
      <alignment horizontal="left"/>
      <protection locked="0"/>
    </xf>
    <xf numFmtId="3" fontId="3" fillId="0" borderId="0" xfId="0" applyNumberFormat="1" applyFont="1" applyFill="1" applyAlignment="1" applyProtection="1">
      <alignment horizontal="right"/>
      <protection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Alignment="1">
      <alignment horizontal="left"/>
    </xf>
    <xf numFmtId="3" fontId="2" fillId="33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0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65" fontId="2" fillId="0" borderId="0" xfId="62" applyNumberFormat="1" applyFont="1" applyFill="1" applyAlignment="1">
      <alignment/>
    </xf>
    <xf numFmtId="165" fontId="2" fillId="0" borderId="0" xfId="62" applyNumberFormat="1" applyFont="1" applyFill="1" applyAlignment="1" applyProtection="1">
      <alignment horizontal="left"/>
      <protection locked="0"/>
    </xf>
    <xf numFmtId="165" fontId="2" fillId="0" borderId="0" xfId="62" applyNumberFormat="1" applyFont="1" applyAlignment="1" applyProtection="1">
      <alignment horizontal="left"/>
      <protection locked="0"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3" fillId="0" borderId="0" xfId="62" applyNumberFormat="1" applyFont="1" applyFill="1" applyAlignment="1" applyProtection="1">
      <alignment/>
      <protection/>
    </xf>
    <xf numFmtId="9" fontId="3" fillId="0" borderId="0" xfId="62" applyFont="1" applyFill="1" applyAlignment="1" applyProtection="1">
      <alignment/>
      <protection/>
    </xf>
    <xf numFmtId="1" fontId="3" fillId="0" borderId="0" xfId="62" applyNumberFormat="1" applyFont="1" applyFill="1" applyAlignment="1" applyProtection="1">
      <alignment/>
      <protection/>
    </xf>
    <xf numFmtId="1" fontId="3" fillId="0" borderId="0" xfId="62" applyNumberFormat="1" applyFont="1" applyAlignment="1" applyProtection="1">
      <alignment/>
      <protection locked="0"/>
    </xf>
    <xf numFmtId="1" fontId="3" fillId="0" borderId="0" xfId="62" applyNumberFormat="1" applyFont="1" applyAlignment="1">
      <alignment/>
    </xf>
    <xf numFmtId="1" fontId="3" fillId="0" borderId="0" xfId="62" applyNumberFormat="1" applyFont="1" applyAlignment="1" applyProtection="1">
      <alignment/>
      <protection/>
    </xf>
    <xf numFmtId="168" fontId="8" fillId="0" borderId="0" xfId="0" applyNumberFormat="1" applyFont="1" applyAlignment="1" applyProtection="1">
      <alignment horizontal="left"/>
      <protection locked="0"/>
    </xf>
    <xf numFmtId="168" fontId="8" fillId="0" borderId="0" xfId="0" applyNumberFormat="1" applyFont="1" applyFill="1" applyAlignment="1" applyProtection="1">
      <alignment horizontal="left"/>
      <protection locked="0"/>
    </xf>
    <xf numFmtId="3" fontId="2" fillId="0" borderId="0" xfId="0" applyNumberFormat="1" applyFont="1" applyFill="1" applyAlignment="1" applyProtection="1">
      <alignment horizontal="left" wrapText="1"/>
      <protection/>
    </xf>
    <xf numFmtId="0" fontId="8" fillId="0" borderId="0" xfId="0" applyFont="1" applyAlignment="1">
      <alignment horizontal="left"/>
    </xf>
    <xf numFmtId="3" fontId="8" fillId="0" borderId="0" xfId="0" applyNumberFormat="1" applyFont="1" applyAlignment="1" applyProtection="1">
      <alignment horizontal="left"/>
      <protection/>
    </xf>
    <xf numFmtId="178" fontId="2" fillId="0" borderId="0" xfId="0" applyNumberFormat="1" applyFont="1" applyAlignment="1">
      <alignment/>
    </xf>
    <xf numFmtId="14" fontId="3" fillId="0" borderId="0" xfId="0" applyNumberFormat="1" applyFont="1" applyAlignment="1">
      <alignment horizontal="center"/>
    </xf>
    <xf numFmtId="178" fontId="3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horizontal="left"/>
    </xf>
    <xf numFmtId="178" fontId="2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178" fontId="2" fillId="0" borderId="0" xfId="0" applyNumberFormat="1" applyFont="1" applyBorder="1" applyAlignment="1">
      <alignment wrapText="1"/>
    </xf>
    <xf numFmtId="3" fontId="5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3" fontId="8" fillId="0" borderId="0" xfId="0" applyNumberFormat="1" applyFont="1" applyFill="1" applyAlignment="1" applyProtection="1">
      <alignment horizontal="right"/>
      <protection/>
    </xf>
    <xf numFmtId="0" fontId="2" fillId="0" borderId="0" xfId="58" applyFont="1" applyFill="1" applyAlignment="1" applyProtection="1">
      <alignment horizontal="center"/>
      <protection/>
    </xf>
    <xf numFmtId="168" fontId="8" fillId="0" borderId="0" xfId="0" applyNumberFormat="1" applyFont="1" applyFill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1" fontId="2" fillId="0" borderId="0" xfId="62" applyNumberFormat="1" applyFont="1" applyAlignment="1" applyProtection="1">
      <alignment/>
      <protection locked="0"/>
    </xf>
    <xf numFmtId="3" fontId="2" fillId="0" borderId="0" xfId="0" applyNumberFormat="1" applyFont="1" applyFill="1" applyAlignment="1" applyProtection="1">
      <alignment horizontal="right"/>
      <protection locked="0"/>
    </xf>
    <xf numFmtId="3" fontId="2" fillId="0" borderId="0" xfId="0" applyNumberFormat="1" applyFont="1" applyFill="1" applyAlignment="1" applyProtection="1" quotePrefix="1">
      <alignment horizontal="right"/>
      <protection locked="0"/>
    </xf>
    <xf numFmtId="165" fontId="8" fillId="0" borderId="0" xfId="0" applyNumberFormat="1" applyFont="1" applyFill="1" applyAlignment="1" applyProtection="1">
      <alignment wrapText="1"/>
      <protection locked="0"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left"/>
      <protection/>
    </xf>
    <xf numFmtId="3" fontId="9" fillId="0" borderId="0" xfId="0" applyNumberFormat="1" applyFont="1" applyFill="1" applyAlignment="1" applyProtection="1">
      <alignment horizontal="left"/>
      <protection/>
    </xf>
    <xf numFmtId="3" fontId="19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 horizontal="left"/>
      <protection/>
    </xf>
    <xf numFmtId="3" fontId="19" fillId="0" borderId="0" xfId="0" applyNumberFormat="1" applyFont="1" applyFill="1" applyAlignment="1" applyProtection="1">
      <alignment/>
      <protection/>
    </xf>
    <xf numFmtId="3" fontId="19" fillId="0" borderId="0" xfId="0" applyNumberFormat="1" applyFont="1" applyFill="1" applyAlignment="1" applyProtection="1" quotePrefix="1">
      <alignment horizontal="center"/>
      <protection/>
    </xf>
    <xf numFmtId="3" fontId="19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 horizontal="center"/>
      <protection/>
    </xf>
    <xf numFmtId="3" fontId="19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Fill="1" applyAlignment="1" applyProtection="1">
      <alignment/>
      <protection locked="0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19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 horizontal="right"/>
      <protection/>
    </xf>
    <xf numFmtId="3" fontId="5" fillId="0" borderId="0" xfId="62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3" fontId="19" fillId="0" borderId="0" xfId="0" applyNumberFormat="1" applyFont="1" applyFill="1" applyAlignment="1" applyProtection="1">
      <alignment horizontal="left"/>
      <protection locked="0"/>
    </xf>
    <xf numFmtId="0" fontId="26" fillId="0" borderId="0" xfId="0" applyFont="1" applyAlignment="1">
      <alignment/>
    </xf>
    <xf numFmtId="0" fontId="5" fillId="0" borderId="0" xfId="0" applyFont="1" applyFill="1" applyAlignment="1">
      <alignment/>
    </xf>
    <xf numFmtId="3" fontId="19" fillId="0" borderId="0" xfId="0" applyNumberFormat="1" applyFont="1" applyFill="1" applyAlignment="1" applyProtection="1">
      <alignment horizontal="left"/>
      <protection/>
    </xf>
    <xf numFmtId="3" fontId="27" fillId="0" borderId="0" xfId="0" applyNumberFormat="1" applyFont="1" applyFill="1" applyAlignment="1" applyProtection="1">
      <alignment horizontal="left"/>
      <protection/>
    </xf>
    <xf numFmtId="3" fontId="5" fillId="0" borderId="0" xfId="57" applyNumberFormat="1" applyFont="1" applyFill="1" applyBorder="1">
      <alignment/>
      <protection/>
    </xf>
    <xf numFmtId="3" fontId="5" fillId="0" borderId="0" xfId="57" applyNumberFormat="1" applyFont="1" applyFill="1">
      <alignment/>
      <protection/>
    </xf>
    <xf numFmtId="3" fontId="19" fillId="0" borderId="0" xfId="0" applyNumberFormat="1" applyFont="1" applyFill="1" applyAlignment="1" applyProtection="1">
      <alignment/>
      <protection locked="0"/>
    </xf>
    <xf numFmtId="0" fontId="19" fillId="0" borderId="0" xfId="0" applyFont="1" applyFill="1" applyAlignment="1">
      <alignment/>
    </xf>
    <xf numFmtId="3" fontId="25" fillId="0" borderId="0" xfId="0" applyNumberFormat="1" applyFont="1" applyFill="1" applyAlignment="1" applyProtection="1">
      <alignment horizontal="left"/>
      <protection/>
    </xf>
    <xf numFmtId="3" fontId="19" fillId="0" borderId="0" xfId="0" applyNumberFormat="1" applyFont="1" applyFill="1" applyAlignment="1" applyProtection="1">
      <alignment horizontal="right"/>
      <protection/>
    </xf>
    <xf numFmtId="3" fontId="29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3" fontId="10" fillId="0" borderId="0" xfId="0" applyNumberFormat="1" applyFont="1" applyFill="1" applyBorder="1" applyAlignment="1" applyProtection="1">
      <alignment horizontal="right"/>
      <protection/>
    </xf>
    <xf numFmtId="3" fontId="10" fillId="0" borderId="0" xfId="0" applyNumberFormat="1" applyFont="1" applyFill="1" applyAlignment="1" applyProtection="1">
      <alignment horizontal="right"/>
      <protection/>
    </xf>
    <xf numFmtId="3" fontId="11" fillId="0" borderId="0" xfId="0" applyNumberFormat="1" applyFont="1" applyFill="1" applyAlignment="1" applyProtection="1">
      <alignment horizontal="right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Alignment="1" applyProtection="1">
      <alignment horizontal="right"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3" fontId="27" fillId="0" borderId="0" xfId="0" applyNumberFormat="1" applyFont="1" applyFill="1" applyAlignment="1" applyProtection="1">
      <alignment horizontal="right"/>
      <protection/>
    </xf>
    <xf numFmtId="3" fontId="5" fillId="0" borderId="0" xfId="0" applyNumberFormat="1" applyFont="1" applyFill="1" applyBorder="1" applyAlignment="1">
      <alignment/>
    </xf>
    <xf numFmtId="169" fontId="5" fillId="0" borderId="0" xfId="57" applyNumberFormat="1" applyFont="1" applyFill="1" applyBorder="1">
      <alignment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Alignment="1" applyProtection="1">
      <alignment horizontal="right"/>
      <protection/>
    </xf>
    <xf numFmtId="165" fontId="2" fillId="0" borderId="0" xfId="62" applyNumberFormat="1" applyFont="1" applyFill="1" applyAlignment="1" applyProtection="1">
      <alignment horizontal="left"/>
      <protection/>
    </xf>
    <xf numFmtId="0" fontId="18" fillId="0" borderId="0" xfId="0" applyFont="1" applyAlignment="1">
      <alignment horizontal="left"/>
    </xf>
    <xf numFmtId="168" fontId="18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1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 wrapText="1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30" fillId="0" borderId="0" xfId="0" applyNumberFormat="1" applyFont="1" applyFill="1" applyAlignment="1" applyProtection="1">
      <alignment horizontal="center"/>
      <protection/>
    </xf>
    <xf numFmtId="3" fontId="30" fillId="0" borderId="0" xfId="0" applyNumberFormat="1" applyFont="1" applyFill="1" applyAlignment="1" applyProtection="1">
      <alignment horizontal="right"/>
      <protection/>
    </xf>
    <xf numFmtId="3" fontId="30" fillId="0" borderId="0" xfId="0" applyNumberFormat="1" applyFont="1" applyFill="1" applyAlignment="1">
      <alignment/>
    </xf>
    <xf numFmtId="3" fontId="31" fillId="0" borderId="0" xfId="0" applyNumberFormat="1" applyFont="1" applyFill="1" applyBorder="1" applyAlignment="1" applyProtection="1">
      <alignment horizontal="left"/>
      <protection/>
    </xf>
    <xf numFmtId="3" fontId="30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 horizontal="left"/>
    </xf>
    <xf numFmtId="179" fontId="2" fillId="0" borderId="0" xfId="62" applyNumberFormat="1" applyFont="1" applyAlignment="1" applyProtection="1">
      <alignment/>
      <protection locked="0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3" fontId="32" fillId="0" borderId="0" xfId="0" applyNumberFormat="1" applyFont="1" applyFill="1" applyAlignment="1" applyProtection="1">
      <alignment horizontal="center"/>
      <protection/>
    </xf>
    <xf numFmtId="1" fontId="30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Alignment="1">
      <alignment horizontal="right"/>
    </xf>
    <xf numFmtId="1" fontId="2" fillId="33" borderId="0" xfId="0" applyNumberFormat="1" applyFont="1" applyFill="1" applyAlignment="1" applyProtection="1">
      <alignment horizontal="right"/>
      <protection/>
    </xf>
    <xf numFmtId="1" fontId="2" fillId="0" borderId="0" xfId="62" applyNumberFormat="1" applyFont="1" applyFill="1" applyAlignment="1" applyProtection="1">
      <alignment horizontal="right"/>
      <protection/>
    </xf>
    <xf numFmtId="165" fontId="14" fillId="0" borderId="0" xfId="0" applyNumberFormat="1" applyFont="1" applyFill="1" applyAlignment="1" applyProtection="1">
      <alignment/>
      <protection locked="0"/>
    </xf>
    <xf numFmtId="1" fontId="2" fillId="0" borderId="0" xfId="0" applyNumberFormat="1" applyFont="1" applyFill="1" applyAlignment="1">
      <alignment horizontal="right"/>
    </xf>
    <xf numFmtId="1" fontId="2" fillId="33" borderId="0" xfId="0" applyNumberFormat="1" applyFont="1" applyFill="1" applyAlignment="1" applyProtection="1">
      <alignment horizontal="right" wrapText="1"/>
      <protection/>
    </xf>
    <xf numFmtId="1" fontId="2" fillId="0" borderId="0" xfId="0" applyNumberFormat="1" applyFont="1" applyAlignment="1" applyProtection="1">
      <alignment horizontal="right"/>
      <protection/>
    </xf>
    <xf numFmtId="168" fontId="5" fillId="0" borderId="0" xfId="0" applyNumberFormat="1" applyFont="1" applyAlignment="1" applyProtection="1">
      <alignment horizontal="left"/>
      <protection locked="0"/>
    </xf>
    <xf numFmtId="168" fontId="5" fillId="0" borderId="0" xfId="0" applyNumberFormat="1" applyFont="1" applyFill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horizontal="left"/>
      <protection/>
    </xf>
    <xf numFmtId="1" fontId="2" fillId="0" borderId="0" xfId="62" applyNumberFormat="1" applyFont="1" applyFill="1" applyAlignment="1" applyProtection="1">
      <alignment/>
      <protection locked="0"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 applyProtection="1">
      <alignment/>
      <protection/>
    </xf>
    <xf numFmtId="3" fontId="24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 applyProtection="1">
      <alignment horizontal="left"/>
      <protection/>
    </xf>
    <xf numFmtId="170" fontId="2" fillId="0" borderId="0" xfId="0" applyNumberFormat="1" applyFont="1" applyAlignment="1" applyProtection="1">
      <alignment/>
      <protection locked="0"/>
    </xf>
    <xf numFmtId="4" fontId="24" fillId="0" borderId="0" xfId="0" applyNumberFormat="1" applyFont="1" applyFill="1" applyAlignment="1">
      <alignment/>
    </xf>
    <xf numFmtId="165" fontId="24" fillId="0" borderId="0" xfId="62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 locked="0"/>
    </xf>
    <xf numFmtId="165" fontId="22" fillId="0" borderId="0" xfId="0" applyNumberFormat="1" applyFont="1" applyFill="1" applyAlignment="1" applyProtection="1">
      <alignment/>
      <protection locked="0"/>
    </xf>
    <xf numFmtId="1" fontId="8" fillId="0" borderId="0" xfId="0" applyNumberFormat="1" applyFont="1" applyFill="1" applyAlignment="1" applyProtection="1">
      <alignment horizontal="right"/>
      <protection/>
    </xf>
    <xf numFmtId="168" fontId="8" fillId="0" borderId="0" xfId="0" applyNumberFormat="1" applyFont="1" applyFill="1" applyAlignment="1" applyProtection="1">
      <alignment/>
      <protection locked="0"/>
    </xf>
    <xf numFmtId="168" fontId="8" fillId="0" borderId="0" xfId="0" applyNumberFormat="1" applyFont="1" applyFill="1" applyAlignment="1" applyProtection="1">
      <alignment horizontal="right"/>
      <protection locked="0"/>
    </xf>
    <xf numFmtId="168" fontId="8" fillId="0" borderId="0" xfId="0" applyNumberFormat="1" applyFont="1" applyFill="1" applyAlignment="1" applyProtection="1">
      <alignment/>
      <protection locked="0"/>
    </xf>
    <xf numFmtId="183" fontId="2" fillId="0" borderId="0" xfId="0" applyNumberFormat="1" applyFont="1" applyFill="1" applyAlignment="1" applyProtection="1">
      <alignment/>
      <protection/>
    </xf>
    <xf numFmtId="0" fontId="4" fillId="0" borderId="0" xfId="58" applyFont="1" applyFill="1" applyAlignment="1" applyProtection="1">
      <alignment horizontal="center"/>
      <protection/>
    </xf>
    <xf numFmtId="3" fontId="3" fillId="0" borderId="0" xfId="58" applyNumberFormat="1" applyFont="1" applyFill="1" applyAlignment="1" applyProtection="1">
      <alignment horizontal="right"/>
      <protection/>
    </xf>
    <xf numFmtId="0" fontId="3" fillId="0" borderId="0" xfId="58" applyFont="1" applyFill="1" applyProtection="1">
      <alignment/>
      <protection/>
    </xf>
    <xf numFmtId="0" fontId="3" fillId="0" borderId="0" xfId="58" applyFont="1" applyFill="1" applyAlignment="1" applyProtection="1">
      <alignment horizontal="center"/>
      <protection/>
    </xf>
    <xf numFmtId="0" fontId="2" fillId="0" borderId="0" xfId="58" applyFont="1" applyFill="1">
      <alignment/>
      <protection/>
    </xf>
    <xf numFmtId="0" fontId="5" fillId="0" borderId="0" xfId="58" applyFont="1" applyFill="1" applyAlignment="1" applyProtection="1">
      <alignment horizontal="right"/>
      <protection/>
    </xf>
    <xf numFmtId="3" fontId="3" fillId="0" borderId="0" xfId="58" applyNumberFormat="1" applyFont="1" applyFill="1" applyAlignment="1" applyProtection="1" quotePrefix="1">
      <alignment horizontal="right"/>
      <protection/>
    </xf>
    <xf numFmtId="0" fontId="3" fillId="0" borderId="0" xfId="58" applyNumberFormat="1" applyFont="1" applyFill="1" applyAlignment="1" applyProtection="1">
      <alignment horizontal="center"/>
      <protection/>
    </xf>
    <xf numFmtId="3" fontId="2" fillId="0" borderId="0" xfId="58" applyNumberFormat="1" applyFont="1" applyFill="1" applyAlignment="1" applyProtection="1">
      <alignment horizontal="right"/>
      <protection/>
    </xf>
    <xf numFmtId="3" fontId="2" fillId="0" borderId="0" xfId="58" applyNumberFormat="1" applyFont="1" applyFill="1">
      <alignment/>
      <protection/>
    </xf>
    <xf numFmtId="0" fontId="5" fillId="0" borderId="0" xfId="58" applyFont="1" applyFill="1" applyAlignment="1">
      <alignment horizontal="right"/>
      <protection/>
    </xf>
    <xf numFmtId="165" fontId="2" fillId="0" borderId="0" xfId="62" applyNumberFormat="1" applyFont="1" applyFill="1" applyAlignment="1" applyProtection="1">
      <alignment horizontal="right"/>
      <protection locked="0"/>
    </xf>
    <xf numFmtId="0" fontId="2" fillId="0" borderId="0" xfId="58" applyFont="1" applyFill="1" applyAlignment="1" applyProtection="1">
      <alignment horizontal="right"/>
      <protection/>
    </xf>
    <xf numFmtId="0" fontId="2" fillId="0" borderId="0" xfId="58" applyFont="1" applyFill="1" applyProtection="1">
      <alignment/>
      <protection/>
    </xf>
    <xf numFmtId="0" fontId="3" fillId="0" borderId="0" xfId="58" applyFont="1" applyFill="1" applyAlignment="1">
      <alignment horizontal="right"/>
      <protection/>
    </xf>
    <xf numFmtId="0" fontId="2" fillId="0" borderId="0" xfId="58" applyFont="1" applyFill="1" applyAlignment="1">
      <alignment horizontal="right"/>
      <protection/>
    </xf>
    <xf numFmtId="0" fontId="19" fillId="0" borderId="0" xfId="58" applyFont="1" applyFill="1">
      <alignment/>
      <protection/>
    </xf>
    <xf numFmtId="0" fontId="5" fillId="0" borderId="0" xfId="58" applyFont="1" applyFill="1">
      <alignment/>
      <protection/>
    </xf>
    <xf numFmtId="165" fontId="2" fillId="0" borderId="0" xfId="58" applyNumberFormat="1" applyFont="1" applyFill="1">
      <alignment/>
      <protection/>
    </xf>
    <xf numFmtId="3" fontId="13" fillId="0" borderId="0" xfId="58" applyNumberFormat="1" applyFont="1" applyFill="1">
      <alignment/>
      <protection/>
    </xf>
    <xf numFmtId="3" fontId="3" fillId="0" borderId="0" xfId="58" applyNumberFormat="1" applyFont="1" applyFill="1" applyAlignment="1" applyProtection="1" quotePrefix="1">
      <alignment horizontal="center"/>
      <protection/>
    </xf>
    <xf numFmtId="3" fontId="6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3" fontId="3" fillId="0" borderId="0" xfId="58" applyNumberFormat="1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0" fontId="8" fillId="0" borderId="0" xfId="58" applyFont="1" applyFill="1" applyAlignment="1">
      <alignment horizontal="left"/>
      <protection/>
    </xf>
    <xf numFmtId="0" fontId="6" fillId="0" borderId="0" xfId="0" applyFont="1" applyFill="1" applyBorder="1" applyAlignment="1">
      <alignment/>
    </xf>
    <xf numFmtId="172" fontId="2" fillId="0" borderId="0" xfId="0" applyNumberFormat="1" applyFont="1" applyFill="1" applyBorder="1" applyAlignment="1" applyProtection="1">
      <alignment/>
      <protection/>
    </xf>
    <xf numFmtId="168" fontId="18" fillId="0" borderId="0" xfId="0" applyNumberFormat="1" applyFont="1" applyFill="1" applyAlignment="1" applyProtection="1">
      <alignment horizontal="left"/>
      <protection locked="0"/>
    </xf>
    <xf numFmtId="3" fontId="18" fillId="0" borderId="0" xfId="0" applyNumberFormat="1" applyFont="1" applyFill="1" applyAlignment="1" applyProtection="1">
      <alignment horizontal="left"/>
      <protection/>
    </xf>
    <xf numFmtId="1" fontId="5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 applyProtection="1">
      <alignment horizontal="left"/>
      <protection/>
    </xf>
    <xf numFmtId="171" fontId="2" fillId="0" borderId="0" xfId="0" applyNumberFormat="1" applyFont="1" applyFill="1" applyAlignment="1" applyProtection="1">
      <alignment horizontal="left"/>
      <protection locked="0"/>
    </xf>
    <xf numFmtId="10" fontId="2" fillId="0" borderId="0" xfId="62" applyNumberFormat="1" applyFont="1" applyFill="1" applyAlignment="1">
      <alignment horizontal="left"/>
    </xf>
    <xf numFmtId="3" fontId="2" fillId="0" borderId="0" xfId="0" applyNumberFormat="1" applyFont="1" applyFill="1" applyAlignment="1" applyProtection="1">
      <alignment horizontal="left"/>
      <protection locked="0"/>
    </xf>
    <xf numFmtId="0" fontId="18" fillId="0" borderId="0" xfId="0" applyFont="1" applyFill="1" applyAlignment="1">
      <alignment horizontal="left"/>
    </xf>
    <xf numFmtId="1" fontId="18" fillId="0" borderId="0" xfId="0" applyNumberFormat="1" applyFont="1" applyFill="1" applyAlignment="1">
      <alignment horizontal="right"/>
    </xf>
    <xf numFmtId="174" fontId="2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178" fontId="3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78" fontId="16" fillId="0" borderId="0" xfId="0" applyNumberFormat="1" applyFont="1" applyFill="1" applyBorder="1" applyAlignment="1">
      <alignment/>
    </xf>
    <xf numFmtId="49" fontId="19" fillId="0" borderId="0" xfId="0" applyNumberFormat="1" applyFont="1" applyFill="1" applyAlignment="1" applyProtection="1">
      <alignment horizontal="center"/>
      <protection/>
    </xf>
    <xf numFmtId="165" fontId="2" fillId="0" borderId="0" xfId="62" applyNumberFormat="1" applyFont="1" applyFill="1" applyAlignment="1" applyProtection="1">
      <alignment horizontal="right"/>
      <protection/>
    </xf>
    <xf numFmtId="3" fontId="2" fillId="0" borderId="10" xfId="0" applyNumberFormat="1" applyFont="1" applyBorder="1" applyAlignment="1">
      <alignment/>
    </xf>
    <xf numFmtId="0" fontId="5" fillId="0" borderId="0" xfId="58" applyFont="1" applyFill="1" applyAlignment="1" quotePrefix="1">
      <alignment horizontal="right"/>
      <protection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Alignment="1" applyProtection="1">
      <alignment horizontal="center" wrapText="1"/>
      <protection/>
    </xf>
    <xf numFmtId="170" fontId="2" fillId="0" borderId="0" xfId="0" applyNumberFormat="1" applyFont="1" applyFill="1" applyAlignment="1">
      <alignment/>
    </xf>
    <xf numFmtId="9" fontId="2" fillId="0" borderId="0" xfId="62" applyFont="1" applyFill="1" applyAlignment="1" applyProtection="1">
      <alignment wrapText="1"/>
      <protection locked="0"/>
    </xf>
    <xf numFmtId="9" fontId="2" fillId="0" borderId="0" xfId="62" applyFont="1" applyFill="1" applyAlignment="1" applyProtection="1">
      <alignment horizontal="left" wrapText="1"/>
      <protection/>
    </xf>
    <xf numFmtId="9" fontId="2" fillId="0" borderId="0" xfId="62" applyFont="1" applyFill="1" applyAlignment="1">
      <alignment/>
    </xf>
    <xf numFmtId="9" fontId="2" fillId="0" borderId="0" xfId="62" applyFont="1" applyFill="1" applyAlignment="1" applyProtection="1">
      <alignment/>
      <protection/>
    </xf>
    <xf numFmtId="0" fontId="2" fillId="0" borderId="0" xfId="62" applyNumberFormat="1" applyFont="1" applyFill="1" applyAlignment="1" applyProtection="1">
      <alignment wrapText="1"/>
      <protection locked="0"/>
    </xf>
    <xf numFmtId="0" fontId="2" fillId="0" borderId="0" xfId="62" applyNumberFormat="1" applyFont="1" applyFill="1" applyAlignment="1">
      <alignment/>
    </xf>
    <xf numFmtId="0" fontId="2" fillId="0" borderId="0" xfId="62" applyNumberFormat="1" applyFont="1" applyFill="1" applyAlignment="1">
      <alignment horizontal="right"/>
    </xf>
    <xf numFmtId="0" fontId="2" fillId="0" borderId="0" xfId="62" applyNumberFormat="1" applyFont="1" applyFill="1" applyAlignment="1" applyProtection="1">
      <alignment horizontal="right" wrapText="1"/>
      <protection locked="0"/>
    </xf>
    <xf numFmtId="9" fontId="2" fillId="0" borderId="0" xfId="62" applyFont="1" applyAlignment="1" applyProtection="1">
      <alignment/>
      <protection locked="0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 applyProtection="1">
      <alignment horizontal="left"/>
      <protection/>
    </xf>
    <xf numFmtId="2" fontId="2" fillId="0" borderId="0" xfId="0" applyNumberFormat="1" applyFont="1" applyFill="1" applyAlignment="1" applyProtection="1">
      <alignment/>
      <protection/>
    </xf>
    <xf numFmtId="2" fontId="15" fillId="34" borderId="0" xfId="0" applyNumberFormat="1" applyFont="1" applyFill="1" applyAlignment="1">
      <alignment/>
    </xf>
    <xf numFmtId="2" fontId="2" fillId="0" borderId="0" xfId="62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62" applyNumberFormat="1" applyFont="1" applyFill="1" applyAlignment="1" applyProtection="1">
      <alignment horizontal="left"/>
      <protection/>
    </xf>
    <xf numFmtId="2" fontId="2" fillId="0" borderId="0" xfId="62" applyNumberFormat="1" applyFont="1" applyAlignment="1" applyProtection="1">
      <alignment/>
      <protection locked="0"/>
    </xf>
    <xf numFmtId="2" fontId="2" fillId="0" borderId="0" xfId="62" applyNumberFormat="1" applyFont="1" applyAlignment="1">
      <alignment/>
    </xf>
    <xf numFmtId="2" fontId="2" fillId="0" borderId="0" xfId="62" applyNumberFormat="1" applyFont="1" applyAlignment="1" applyProtection="1">
      <alignment/>
      <protection/>
    </xf>
    <xf numFmtId="2" fontId="2" fillId="0" borderId="12" xfId="0" applyNumberFormat="1" applyFont="1" applyFill="1" applyBorder="1" applyAlignment="1" applyProtection="1">
      <alignment/>
      <protection/>
    </xf>
    <xf numFmtId="1" fontId="2" fillId="0" borderId="13" xfId="62" applyNumberFormat="1" applyFont="1" applyFill="1" applyBorder="1" applyAlignment="1" applyProtection="1">
      <alignment horizontal="right"/>
      <protection/>
    </xf>
    <xf numFmtId="2" fontId="14" fillId="0" borderId="13" xfId="0" applyNumberFormat="1" applyFont="1" applyBorder="1" applyAlignment="1" applyProtection="1">
      <alignment/>
      <protection locked="0"/>
    </xf>
    <xf numFmtId="2" fontId="14" fillId="0" borderId="13" xfId="0" applyNumberFormat="1" applyFont="1" applyFill="1" applyBorder="1" applyAlignment="1" applyProtection="1">
      <alignment/>
      <protection locked="0"/>
    </xf>
    <xf numFmtId="2" fontId="2" fillId="0" borderId="13" xfId="0" applyNumberFormat="1" applyFont="1" applyBorder="1" applyAlignment="1" applyProtection="1">
      <alignment/>
      <protection locked="0"/>
    </xf>
    <xf numFmtId="2" fontId="2" fillId="0" borderId="13" xfId="62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3" xfId="0" applyNumberFormat="1" applyFont="1" applyFill="1" applyBorder="1" applyAlignment="1" applyProtection="1">
      <alignment/>
      <protection locked="0"/>
    </xf>
    <xf numFmtId="2" fontId="10" fillId="0" borderId="13" xfId="62" applyNumberFormat="1" applyFont="1" applyFill="1" applyBorder="1" applyAlignment="1">
      <alignment/>
    </xf>
    <xf numFmtId="2" fontId="2" fillId="0" borderId="13" xfId="62" applyNumberFormat="1" applyFont="1" applyFill="1" applyBorder="1" applyAlignment="1" applyProtection="1">
      <alignment/>
      <protection/>
    </xf>
    <xf numFmtId="2" fontId="2" fillId="0" borderId="13" xfId="0" applyNumberFormat="1" applyFont="1" applyBorder="1" applyAlignment="1" applyProtection="1">
      <alignment/>
      <protection/>
    </xf>
    <xf numFmtId="165" fontId="28" fillId="0" borderId="0" xfId="62" applyNumberFormat="1" applyFont="1" applyFill="1" applyAlignment="1" applyProtection="1">
      <alignment/>
      <protection locked="0"/>
    </xf>
    <xf numFmtId="165" fontId="14" fillId="0" borderId="0" xfId="62" applyNumberFormat="1" applyFont="1" applyAlignment="1" applyProtection="1">
      <alignment/>
      <protection locked="0"/>
    </xf>
    <xf numFmtId="165" fontId="14" fillId="0" borderId="0" xfId="62" applyNumberFormat="1" applyFont="1" applyAlignment="1" applyProtection="1">
      <alignment horizontal="right"/>
      <protection locked="0"/>
    </xf>
    <xf numFmtId="170" fontId="2" fillId="0" borderId="0" xfId="62" applyNumberFormat="1" applyFont="1" applyAlignment="1" applyProtection="1">
      <alignment/>
      <protection locked="0"/>
    </xf>
    <xf numFmtId="170" fontId="2" fillId="0" borderId="0" xfId="0" applyNumberFormat="1" applyFont="1" applyAlignment="1">
      <alignment/>
    </xf>
    <xf numFmtId="165" fontId="3" fillId="0" borderId="0" xfId="62" applyNumberFormat="1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3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28" fillId="0" borderId="0" xfId="59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 wrapText="1"/>
    </xf>
    <xf numFmtId="165" fontId="2" fillId="0" borderId="10" xfId="62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/>
    </xf>
    <xf numFmtId="0" fontId="2" fillId="0" borderId="10" xfId="58" applyFont="1" applyFill="1" applyBorder="1" applyAlignment="1">
      <alignment horizontal="right"/>
      <protection/>
    </xf>
    <xf numFmtId="0" fontId="2" fillId="0" borderId="10" xfId="58" applyFont="1" applyFill="1" applyBorder="1">
      <alignment/>
      <protection/>
    </xf>
    <xf numFmtId="0" fontId="18" fillId="0" borderId="0" xfId="0" applyFont="1" applyAlignment="1">
      <alignment/>
    </xf>
    <xf numFmtId="3" fontId="2" fillId="0" borderId="0" xfId="58" applyNumberFormat="1" applyFont="1" applyFill="1" applyAlignment="1" applyProtection="1" quotePrefix="1">
      <alignment horizontal="center"/>
      <protection/>
    </xf>
    <xf numFmtId="3" fontId="2" fillId="0" borderId="0" xfId="58" applyNumberFormat="1" applyFont="1" applyFill="1" applyAlignment="1" applyProtection="1">
      <alignment horizontal="center"/>
      <protection/>
    </xf>
    <xf numFmtId="49" fontId="2" fillId="0" borderId="0" xfId="62" applyNumberFormat="1" applyFont="1" applyAlignment="1" applyProtection="1">
      <alignment horizontal="right"/>
      <protection locked="0"/>
    </xf>
    <xf numFmtId="165" fontId="3" fillId="0" borderId="0" xfId="62" applyNumberFormat="1" applyFont="1" applyFill="1" applyAlignment="1">
      <alignment/>
    </xf>
    <xf numFmtId="170" fontId="2" fillId="0" borderId="0" xfId="62" applyNumberFormat="1" applyFont="1" applyAlignment="1" applyProtection="1">
      <alignment horizontal="right"/>
      <protection locked="0"/>
    </xf>
    <xf numFmtId="193" fontId="0" fillId="0" borderId="0" xfId="0" applyNumberFormat="1" applyAlignment="1">
      <alignment/>
    </xf>
    <xf numFmtId="3" fontId="2" fillId="0" borderId="12" xfId="0" applyNumberFormat="1" applyFont="1" applyFill="1" applyBorder="1" applyAlignment="1" applyProtection="1">
      <alignment/>
      <protection locked="0"/>
    </xf>
    <xf numFmtId="3" fontId="2" fillId="0" borderId="13" xfId="0" applyNumberFormat="1" applyFont="1" applyFill="1" applyBorder="1" applyAlignment="1" applyProtection="1">
      <alignment/>
      <protection locked="0"/>
    </xf>
    <xf numFmtId="3" fontId="2" fillId="0" borderId="14" xfId="0" applyNumberFormat="1" applyFont="1" applyFill="1" applyBorder="1" applyAlignment="1" applyProtection="1">
      <alignment/>
      <protection locked="0"/>
    </xf>
    <xf numFmtId="3" fontId="2" fillId="0" borderId="15" xfId="0" applyNumberFormat="1" applyFont="1" applyFill="1" applyBorder="1" applyAlignment="1" applyProtection="1">
      <alignment/>
      <protection locked="0"/>
    </xf>
    <xf numFmtId="3" fontId="2" fillId="0" borderId="16" xfId="0" applyNumberFormat="1" applyFont="1" applyFill="1" applyBorder="1" applyAlignment="1" applyProtection="1">
      <alignment/>
      <protection locked="0"/>
    </xf>
    <xf numFmtId="3" fontId="2" fillId="0" borderId="17" xfId="0" applyNumberFormat="1" applyFont="1" applyFill="1" applyBorder="1" applyAlignment="1" applyProtection="1">
      <alignment/>
      <protection locked="0"/>
    </xf>
    <xf numFmtId="3" fontId="2" fillId="0" borderId="18" xfId="0" applyNumberFormat="1" applyFont="1" applyFill="1" applyBorder="1" applyAlignment="1" applyProtection="1">
      <alignment/>
      <protection locked="0"/>
    </xf>
    <xf numFmtId="3" fontId="2" fillId="0" borderId="19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Border="1" applyAlignment="1" applyProtection="1">
      <alignment/>
      <protection/>
    </xf>
    <xf numFmtId="3" fontId="2" fillId="0" borderId="13" xfId="0" applyNumberFormat="1" applyFont="1" applyBorder="1" applyAlignment="1" applyProtection="1">
      <alignment/>
      <protection/>
    </xf>
    <xf numFmtId="3" fontId="2" fillId="0" borderId="14" xfId="0" applyNumberFormat="1" applyFont="1" applyBorder="1" applyAlignment="1" applyProtection="1">
      <alignment/>
      <protection/>
    </xf>
    <xf numFmtId="3" fontId="2" fillId="0" borderId="15" xfId="0" applyNumberFormat="1" applyFont="1" applyBorder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1" fontId="2" fillId="0" borderId="12" xfId="0" applyNumberFormat="1" applyFont="1" applyBorder="1" applyAlignment="1">
      <alignment horizontal="right"/>
    </xf>
    <xf numFmtId="10" fontId="5" fillId="0" borderId="0" xfId="62" applyNumberFormat="1" applyFont="1" applyAlignment="1">
      <alignment/>
    </xf>
    <xf numFmtId="165" fontId="2" fillId="0" borderId="0" xfId="62" applyNumberFormat="1" applyFont="1" applyFill="1" applyAlignment="1">
      <alignment horizontal="right"/>
    </xf>
    <xf numFmtId="0" fontId="34" fillId="0" borderId="0" xfId="59" applyFont="1" applyFill="1" applyBorder="1" applyAlignment="1" applyProtection="1">
      <alignment horizontal="right"/>
      <protection locked="0"/>
    </xf>
    <xf numFmtId="3" fontId="1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3" fontId="5" fillId="0" borderId="0" xfId="42" applyFont="1" applyFill="1" applyBorder="1" applyAlignment="1" applyProtection="1">
      <alignment/>
      <protection/>
    </xf>
    <xf numFmtId="170" fontId="2" fillId="0" borderId="0" xfId="0" applyNumberFormat="1" applyFont="1" applyFill="1" applyAlignment="1">
      <alignment horizontal="right"/>
    </xf>
    <xf numFmtId="170" fontId="3" fillId="0" borderId="0" xfId="0" applyNumberFormat="1" applyFont="1" applyFill="1" applyAlignment="1">
      <alignment horizontal="right"/>
    </xf>
    <xf numFmtId="0" fontId="33" fillId="0" borderId="0" xfId="59" applyFont="1" applyFill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19" fillId="0" borderId="0" xfId="0" applyFont="1" applyBorder="1" applyAlignment="1" applyProtection="1">
      <alignment/>
      <protection locked="0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165" fontId="8" fillId="0" borderId="0" xfId="62" applyNumberFormat="1" applyFont="1" applyFill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" fontId="8" fillId="0" borderId="0" xfId="62" applyNumberFormat="1" applyFont="1" applyFill="1" applyAlignment="1" applyProtection="1">
      <alignment horizontal="center"/>
      <protection locked="0"/>
    </xf>
    <xf numFmtId="178" fontId="3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9" fillId="0" borderId="0" xfId="0" applyNumberFormat="1" applyFont="1" applyAlignment="1">
      <alignment horizontal="right"/>
    </xf>
    <xf numFmtId="3" fontId="19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178" fontId="36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178" fontId="5" fillId="0" borderId="0" xfId="0" applyNumberFormat="1" applyFont="1" applyAlignment="1">
      <alignment horizontal="center"/>
    </xf>
    <xf numFmtId="178" fontId="5" fillId="0" borderId="0" xfId="0" applyNumberFormat="1" applyFont="1" applyAlignment="1">
      <alignment horizontal="left"/>
    </xf>
    <xf numFmtId="178" fontId="19" fillId="0" borderId="0" xfId="0" applyNumberFormat="1" applyFont="1" applyBorder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3" fillId="0" borderId="0" xfId="58" applyNumberFormat="1" applyFont="1" applyFill="1" applyBorder="1" applyAlignment="1" applyProtection="1" quotePrefix="1">
      <alignment horizontal="center"/>
      <protection/>
    </xf>
    <xf numFmtId="3" fontId="3" fillId="0" borderId="0" xfId="0" applyNumberFormat="1" applyFont="1" applyFill="1" applyAlignment="1" applyProtection="1">
      <alignment horizontal="center" wrapText="1"/>
      <protection/>
    </xf>
    <xf numFmtId="3" fontId="19" fillId="0" borderId="0" xfId="0" applyNumberFormat="1" applyFont="1" applyFill="1" applyAlignment="1" applyProtection="1" quotePrefix="1">
      <alignment horizontal="center"/>
      <protection/>
    </xf>
    <xf numFmtId="3" fontId="19" fillId="0" borderId="0" xfId="0" applyNumberFormat="1" applyFont="1" applyFill="1" applyBorder="1" applyAlignment="1" applyProtection="1" quotePrefix="1">
      <alignment horizontal="center"/>
      <protection/>
    </xf>
    <xf numFmtId="3" fontId="19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168" fontId="2" fillId="0" borderId="0" xfId="0" applyNumberFormat="1" applyFont="1" applyFill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horizontal="center"/>
      <protection locked="0"/>
    </xf>
    <xf numFmtId="3" fontId="2" fillId="0" borderId="0" xfId="0" applyNumberFormat="1" applyFont="1" applyFill="1" applyAlignment="1">
      <alignment horizontal="center"/>
    </xf>
    <xf numFmtId="168" fontId="8" fillId="0" borderId="0" xfId="0" applyNumberFormat="1" applyFont="1" applyFill="1" applyAlignment="1" applyProtection="1">
      <alignment horizontal="center"/>
      <protection locked="0"/>
    </xf>
    <xf numFmtId="165" fontId="8" fillId="0" borderId="0" xfId="62" applyNumberFormat="1" applyFont="1" applyFill="1" applyAlignment="1" applyProtection="1">
      <alignment horizontal="center"/>
      <protection locked="0"/>
    </xf>
    <xf numFmtId="0" fontId="8" fillId="0" borderId="0" xfId="0" applyFont="1" applyFill="1" applyAlignment="1">
      <alignment horizontal="center"/>
    </xf>
    <xf numFmtId="1" fontId="2" fillId="0" borderId="0" xfId="62" applyNumberFormat="1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6" fillId="0" borderId="0" xfId="0" applyFont="1" applyAlignment="1">
      <alignment/>
    </xf>
    <xf numFmtId="178" fontId="3" fillId="0" borderId="0" xfId="0" applyNumberFormat="1" applyFont="1" applyAlignment="1">
      <alignment horizontal="center"/>
    </xf>
    <xf numFmtId="178" fontId="3" fillId="0" borderId="0" xfId="0" applyNumberFormat="1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-deild ársreikn 311200-3" xfId="57"/>
    <cellStyle name="Normal_BLS81.XL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62</xdr:row>
      <xdr:rowOff>0</xdr:rowOff>
    </xdr:from>
    <xdr:to>
      <xdr:col>2</xdr:col>
      <xdr:colOff>914400</xdr:colOff>
      <xdr:row>63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829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914400</xdr:colOff>
      <xdr:row>63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9829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5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28125" style="2" customWidth="1"/>
    <col min="2" max="2" width="48.00390625" style="2" customWidth="1"/>
    <col min="3" max="3" width="12.140625" style="2" customWidth="1"/>
    <col min="4" max="4" width="11.57421875" style="229" customWidth="1"/>
    <col min="5" max="6" width="9.140625" style="2" customWidth="1"/>
    <col min="7" max="7" width="9.140625" style="0" customWidth="1"/>
    <col min="8" max="16384" width="9.140625" style="2" customWidth="1"/>
  </cols>
  <sheetData>
    <row r="1" ht="14.25" customHeight="1">
      <c r="A1" s="1" t="s">
        <v>580</v>
      </c>
    </row>
    <row r="2" ht="14.25" customHeight="1">
      <c r="A2" s="1" t="s">
        <v>579</v>
      </c>
    </row>
    <row r="3" ht="12.75" customHeight="1">
      <c r="A3" s="1"/>
    </row>
    <row r="4" spans="3:4" ht="12.75" customHeight="1">
      <c r="C4" s="38" t="s">
        <v>331</v>
      </c>
      <c r="D4" s="38" t="s">
        <v>0</v>
      </c>
    </row>
    <row r="5" spans="2:4" ht="12.75" customHeight="1">
      <c r="B5" s="39" t="s">
        <v>329</v>
      </c>
      <c r="C5" s="38" t="s">
        <v>330</v>
      </c>
      <c r="D5" s="38" t="s">
        <v>1</v>
      </c>
    </row>
    <row r="6" spans="2:4" ht="6" customHeight="1">
      <c r="B6" s="39"/>
      <c r="C6" s="38"/>
      <c r="D6" s="38"/>
    </row>
    <row r="7" spans="1:4" ht="12.75" customHeight="1">
      <c r="A7" s="219"/>
      <c r="B7" s="211" t="s">
        <v>402</v>
      </c>
      <c r="C7" s="219">
        <v>5</v>
      </c>
      <c r="D7" s="219">
        <v>7</v>
      </c>
    </row>
    <row r="8" spans="1:4" ht="12.75" customHeight="1">
      <c r="A8" s="219"/>
      <c r="B8" s="211" t="s">
        <v>2</v>
      </c>
      <c r="C8" s="219">
        <v>1</v>
      </c>
      <c r="D8" s="219">
        <v>23</v>
      </c>
    </row>
    <row r="9" spans="1:4" ht="12.75" customHeight="1">
      <c r="A9" s="219"/>
      <c r="B9" s="211" t="s">
        <v>3</v>
      </c>
      <c r="C9" s="219">
        <v>1</v>
      </c>
      <c r="D9" s="219">
        <v>38</v>
      </c>
    </row>
    <row r="10" spans="1:4" ht="12.75" customHeight="1">
      <c r="A10" s="219"/>
      <c r="B10" s="211" t="s">
        <v>437</v>
      </c>
      <c r="C10" s="219">
        <v>1</v>
      </c>
      <c r="D10" s="219">
        <v>39</v>
      </c>
    </row>
    <row r="11" spans="1:4" ht="12.75" customHeight="1">
      <c r="A11" s="219"/>
      <c r="B11" s="211" t="s">
        <v>434</v>
      </c>
      <c r="C11" s="219">
        <v>1</v>
      </c>
      <c r="D11" s="219">
        <v>34</v>
      </c>
    </row>
    <row r="12" spans="1:4" ht="12.75" customHeight="1">
      <c r="A12" s="219"/>
      <c r="B12" s="211" t="s">
        <v>435</v>
      </c>
      <c r="C12" s="219">
        <v>1</v>
      </c>
      <c r="D12" s="219">
        <v>26</v>
      </c>
    </row>
    <row r="13" spans="1:4" ht="12.75" customHeight="1">
      <c r="A13" s="219"/>
      <c r="B13" s="211" t="s">
        <v>436</v>
      </c>
      <c r="C13" s="219">
        <v>1</v>
      </c>
      <c r="D13" s="219">
        <v>37</v>
      </c>
    </row>
    <row r="14" spans="1:4" ht="12.75" customHeight="1">
      <c r="A14" s="219"/>
      <c r="B14" s="211" t="s">
        <v>438</v>
      </c>
      <c r="C14" s="219">
        <v>1</v>
      </c>
      <c r="D14" s="219">
        <v>44</v>
      </c>
    </row>
    <row r="15" spans="1:4" ht="12.75" customHeight="1">
      <c r="A15" s="219"/>
      <c r="B15" s="211" t="s">
        <v>4</v>
      </c>
      <c r="C15" s="219">
        <v>4</v>
      </c>
      <c r="D15" s="219">
        <v>6</v>
      </c>
    </row>
    <row r="16" spans="1:4" ht="12.75" customHeight="1">
      <c r="A16" s="219"/>
      <c r="B16" s="211" t="s">
        <v>447</v>
      </c>
      <c r="C16" s="219">
        <v>4</v>
      </c>
      <c r="D16" s="219">
        <v>3</v>
      </c>
    </row>
    <row r="17" spans="1:4" ht="12.75" customHeight="1">
      <c r="A17" s="219"/>
      <c r="B17" s="211" t="s">
        <v>5</v>
      </c>
      <c r="C17" s="219">
        <v>5</v>
      </c>
      <c r="D17" s="219">
        <v>21</v>
      </c>
    </row>
    <row r="18" spans="1:4" ht="12.75" customHeight="1">
      <c r="A18" s="219"/>
      <c r="B18" s="211" t="s">
        <v>6</v>
      </c>
      <c r="C18" s="219">
        <v>1</v>
      </c>
      <c r="D18" s="219">
        <v>36</v>
      </c>
    </row>
    <row r="19" spans="1:4" ht="12.75" customHeight="1">
      <c r="A19" s="219"/>
      <c r="B19" s="211" t="s">
        <v>7</v>
      </c>
      <c r="C19" s="219">
        <v>2</v>
      </c>
      <c r="D19" s="219">
        <v>15</v>
      </c>
    </row>
    <row r="20" spans="1:4" ht="12.75" customHeight="1">
      <c r="A20" s="219"/>
      <c r="B20" s="211" t="s">
        <v>8</v>
      </c>
      <c r="C20" s="219">
        <v>2</v>
      </c>
      <c r="D20" s="219">
        <v>11</v>
      </c>
    </row>
    <row r="21" spans="1:4" ht="12.75" customHeight="1">
      <c r="A21" s="219"/>
      <c r="B21" s="211" t="s">
        <v>9</v>
      </c>
      <c r="C21" s="219">
        <v>1</v>
      </c>
      <c r="D21" s="219">
        <v>29</v>
      </c>
    </row>
    <row r="22" spans="1:4" ht="12.75" customHeight="1">
      <c r="A22" s="219"/>
      <c r="B22" s="211" t="s">
        <v>10</v>
      </c>
      <c r="C22" s="219">
        <v>1</v>
      </c>
      <c r="D22" s="219">
        <v>18</v>
      </c>
    </row>
    <row r="23" spans="1:4" ht="12.75" customHeight="1">
      <c r="A23" s="219"/>
      <c r="B23" s="211" t="s">
        <v>11</v>
      </c>
      <c r="C23" s="219">
        <v>2</v>
      </c>
      <c r="D23" s="219">
        <v>27</v>
      </c>
    </row>
    <row r="24" spans="1:4" ht="12.75" customHeight="1">
      <c r="A24" s="219"/>
      <c r="B24" s="211" t="s">
        <v>12</v>
      </c>
      <c r="C24" s="219">
        <v>1</v>
      </c>
      <c r="D24" s="219">
        <v>30</v>
      </c>
    </row>
    <row r="25" spans="1:4" ht="12.75" customHeight="1">
      <c r="A25" s="219"/>
      <c r="B25" s="211" t="s">
        <v>13</v>
      </c>
      <c r="C25" s="219">
        <v>1</v>
      </c>
      <c r="D25" s="219">
        <v>17</v>
      </c>
    </row>
    <row r="26" spans="1:4" ht="12.75" customHeight="1">
      <c r="A26" s="219"/>
      <c r="B26" s="211" t="s">
        <v>14</v>
      </c>
      <c r="C26" s="219">
        <v>1</v>
      </c>
      <c r="D26" s="219">
        <v>13</v>
      </c>
    </row>
    <row r="27" spans="1:4" ht="12.75" customHeight="1">
      <c r="A27" s="219"/>
      <c r="B27" s="211" t="s">
        <v>439</v>
      </c>
      <c r="C27" s="219">
        <v>1</v>
      </c>
      <c r="D27" s="219">
        <v>35</v>
      </c>
    </row>
    <row r="28" spans="1:4" ht="12.75" customHeight="1">
      <c r="A28" s="219"/>
      <c r="B28" s="211" t="s">
        <v>15</v>
      </c>
      <c r="C28" s="219">
        <v>1</v>
      </c>
      <c r="D28" s="219">
        <v>43</v>
      </c>
    </row>
    <row r="29" spans="1:4" ht="12.75" customHeight="1">
      <c r="A29" s="219"/>
      <c r="B29" s="211" t="s">
        <v>16</v>
      </c>
      <c r="C29" s="219">
        <v>3</v>
      </c>
      <c r="D29" s="219">
        <v>5</v>
      </c>
    </row>
    <row r="30" spans="1:4" ht="12.75" customHeight="1">
      <c r="A30" s="219"/>
      <c r="B30" s="211" t="s">
        <v>17</v>
      </c>
      <c r="C30" s="219">
        <v>1</v>
      </c>
      <c r="D30" s="219">
        <v>28</v>
      </c>
    </row>
    <row r="31" spans="1:4" ht="12.75" customHeight="1">
      <c r="A31" s="219"/>
      <c r="B31" s="211" t="s">
        <v>441</v>
      </c>
      <c r="C31" s="219">
        <v>1</v>
      </c>
      <c r="D31" s="219">
        <v>31</v>
      </c>
    </row>
    <row r="32" spans="1:4" ht="12.75" customHeight="1">
      <c r="A32" s="219"/>
      <c r="B32" s="211" t="s">
        <v>440</v>
      </c>
      <c r="C32" s="219">
        <v>1</v>
      </c>
      <c r="D32" s="219">
        <v>40</v>
      </c>
    </row>
    <row r="33" spans="1:4" ht="12.75" customHeight="1">
      <c r="A33" s="219"/>
      <c r="B33" s="211" t="s">
        <v>442</v>
      </c>
      <c r="C33" s="219">
        <v>1</v>
      </c>
      <c r="D33" s="219">
        <v>25</v>
      </c>
    </row>
    <row r="34" spans="1:4" ht="12.75" customHeight="1">
      <c r="A34" s="219"/>
      <c r="B34" s="211" t="s">
        <v>420</v>
      </c>
      <c r="C34" s="219">
        <v>1</v>
      </c>
      <c r="D34" s="219">
        <v>42</v>
      </c>
    </row>
    <row r="35" spans="1:4" ht="12.75" customHeight="1">
      <c r="A35" s="219"/>
      <c r="B35" s="211" t="s">
        <v>443</v>
      </c>
      <c r="C35" s="219">
        <v>1</v>
      </c>
      <c r="D35" s="219">
        <v>33</v>
      </c>
    </row>
    <row r="36" spans="1:4" ht="12.75" customHeight="1">
      <c r="A36" s="219"/>
      <c r="B36" s="211" t="s">
        <v>445</v>
      </c>
      <c r="C36" s="219">
        <v>1</v>
      </c>
      <c r="D36" s="219">
        <v>46</v>
      </c>
    </row>
    <row r="37" spans="1:4" ht="12.75" customHeight="1">
      <c r="A37" s="219"/>
      <c r="B37" s="211" t="s">
        <v>18</v>
      </c>
      <c r="C37" s="219">
        <v>1</v>
      </c>
      <c r="D37" s="219">
        <v>24</v>
      </c>
    </row>
    <row r="38" spans="1:4" ht="12.75" customHeight="1">
      <c r="A38" s="219"/>
      <c r="B38" s="211" t="s">
        <v>444</v>
      </c>
      <c r="C38" s="219">
        <v>5</v>
      </c>
      <c r="D38" s="219">
        <v>1</v>
      </c>
    </row>
    <row r="39" spans="1:4" ht="12.75" customHeight="1">
      <c r="A39" s="219"/>
      <c r="B39" s="211" t="s">
        <v>19</v>
      </c>
      <c r="C39" s="219">
        <v>5</v>
      </c>
      <c r="D39" s="219">
        <v>20</v>
      </c>
    </row>
    <row r="40" spans="1:4" ht="12.75" customHeight="1">
      <c r="A40" s="219"/>
      <c r="B40" s="211" t="s">
        <v>446</v>
      </c>
      <c r="C40" s="219">
        <v>1</v>
      </c>
      <c r="D40" s="219">
        <v>45</v>
      </c>
    </row>
    <row r="41" spans="1:4" ht="12.75" customHeight="1">
      <c r="A41" s="219"/>
      <c r="B41" s="211" t="s">
        <v>20</v>
      </c>
      <c r="C41" s="219">
        <v>1</v>
      </c>
      <c r="D41" s="219">
        <v>12</v>
      </c>
    </row>
    <row r="42" spans="1:4" ht="12.75" customHeight="1">
      <c r="A42" s="219"/>
      <c r="B42" s="211" t="s">
        <v>21</v>
      </c>
      <c r="C42" s="219">
        <v>2</v>
      </c>
      <c r="D42" s="219">
        <v>32</v>
      </c>
    </row>
    <row r="43" spans="1:4" ht="12.75" customHeight="1">
      <c r="A43" s="219"/>
      <c r="B43" s="211" t="s">
        <v>22</v>
      </c>
      <c r="C43" s="219">
        <v>2</v>
      </c>
      <c r="D43" s="219">
        <v>16</v>
      </c>
    </row>
    <row r="44" spans="1:4" ht="12.75" customHeight="1">
      <c r="A44" s="219"/>
      <c r="B44" s="211" t="s">
        <v>23</v>
      </c>
      <c r="C44" s="219">
        <v>2</v>
      </c>
      <c r="D44" s="219">
        <v>2</v>
      </c>
    </row>
    <row r="45" spans="1:4" ht="12.75" customHeight="1">
      <c r="A45" s="219"/>
      <c r="B45" s="211" t="s">
        <v>24</v>
      </c>
      <c r="C45" s="219">
        <v>2</v>
      </c>
      <c r="D45" s="219">
        <v>14</v>
      </c>
    </row>
    <row r="46" spans="1:4" ht="12.75" customHeight="1">
      <c r="A46" s="219"/>
      <c r="B46" s="211" t="s">
        <v>25</v>
      </c>
      <c r="C46" s="219">
        <v>3</v>
      </c>
      <c r="D46" s="219">
        <v>19</v>
      </c>
    </row>
    <row r="47" spans="1:4" ht="12.75" customHeight="1">
      <c r="A47" s="219"/>
      <c r="B47" s="211" t="s">
        <v>26</v>
      </c>
      <c r="C47" s="219">
        <v>2</v>
      </c>
      <c r="D47" s="219">
        <v>22</v>
      </c>
    </row>
    <row r="48" spans="1:4" ht="12.75" customHeight="1">
      <c r="A48" s="219"/>
      <c r="B48" s="211" t="s">
        <v>27</v>
      </c>
      <c r="C48" s="219">
        <v>5</v>
      </c>
      <c r="D48" s="219">
        <v>9</v>
      </c>
    </row>
    <row r="49" spans="1:4" ht="12.75" customHeight="1">
      <c r="A49" s="219"/>
      <c r="B49" s="211" t="s">
        <v>28</v>
      </c>
      <c r="C49" s="219">
        <v>1</v>
      </c>
      <c r="D49" s="219">
        <v>41</v>
      </c>
    </row>
    <row r="50" spans="1:4" ht="12.75" customHeight="1">
      <c r="A50" s="219"/>
      <c r="B50" s="211" t="s">
        <v>29</v>
      </c>
      <c r="C50" s="219">
        <v>9</v>
      </c>
      <c r="D50" s="219">
        <v>4</v>
      </c>
    </row>
    <row r="51" spans="1:4" ht="12.75" customHeight="1">
      <c r="A51" s="219"/>
      <c r="B51" s="211" t="s">
        <v>30</v>
      </c>
      <c r="C51" s="219">
        <v>3</v>
      </c>
      <c r="D51" s="219">
        <v>10</v>
      </c>
    </row>
    <row r="52" spans="1:4" ht="12.75" customHeight="1">
      <c r="A52" s="219"/>
      <c r="B52" s="211" t="s">
        <v>31</v>
      </c>
      <c r="C52" s="219">
        <v>2</v>
      </c>
      <c r="D52" s="219">
        <v>8</v>
      </c>
    </row>
    <row r="53" ht="12.75" customHeight="1"/>
  </sheetData>
  <sheetProtection/>
  <printOptions/>
  <pageMargins left="0.7480314960629921" right="0" top="0.984251968503937" bottom="0.984251968503937" header="0.5118110236220472" footer="0.5118110236220472"/>
  <pageSetup firstPageNumber="7" useFirstPageNumber="1" horizontalDpi="600" verticalDpi="600" orientation="portrait" paperSize="9" r:id="rId1"/>
  <headerFooter alignWithMargins="0">
    <oddHeader>&amp;C&amp;"Times New Roman,Bold"&amp;14 2.1. YFIRLIT YFIR LÍFEYRISSJÓÐI Í STAFRÓFSRÖÐ</oddHeader>
    <oddFooter>&amp;R&amp;"Times New Roman,Regular"&amp;P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FL104"/>
  <sheetViews>
    <sheetView view="pageBreakPreview" zoomScaleSheetLayoutView="100" zoomScalePageLayoutView="0" workbookViewId="0" topLeftCell="A1">
      <pane xSplit="1" ySplit="7" topLeftCell="X35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A57" sqref="A57:IV109"/>
    </sheetView>
  </sheetViews>
  <sheetFormatPr defaultColWidth="9.140625" defaultRowHeight="12.75"/>
  <cols>
    <col min="1" max="1" width="29.57421875" style="43" customWidth="1"/>
    <col min="2" max="2" width="2.421875" style="182" customWidth="1"/>
    <col min="3" max="7" width="9.28125" style="2" customWidth="1"/>
    <col min="8" max="8" width="9.28125" style="43" customWidth="1"/>
    <col min="9" max="16" width="9.28125" style="2" customWidth="1"/>
    <col min="17" max="21" width="11.28125" style="2" customWidth="1"/>
    <col min="22" max="25" width="11.140625" style="2" customWidth="1"/>
    <col min="26" max="26" width="10.7109375" style="2" customWidth="1"/>
    <col min="27" max="30" width="10.8515625" style="2" customWidth="1"/>
    <col min="31" max="31" width="11.28125" style="2" customWidth="1"/>
    <col min="32" max="32" width="11.140625" style="43" customWidth="1"/>
    <col min="33" max="33" width="11.7109375" style="43" customWidth="1"/>
    <col min="34" max="34" width="11.140625" style="43" customWidth="1"/>
    <col min="35" max="35" width="9.7109375" style="2" customWidth="1"/>
    <col min="36" max="36" width="11.28125" style="2" customWidth="1"/>
    <col min="37" max="43" width="9.28125" style="2" customWidth="1"/>
    <col min="44" max="46" width="9.7109375" style="2" customWidth="1"/>
    <col min="47" max="47" width="11.00390625" style="2" customWidth="1"/>
    <col min="48" max="49" width="11.421875" style="2" customWidth="1"/>
    <col min="50" max="16384" width="9.140625" style="2" customWidth="1"/>
  </cols>
  <sheetData>
    <row r="1" spans="1:50" s="15" customFormat="1" ht="12.75">
      <c r="A1" s="4"/>
      <c r="B1" s="180"/>
      <c r="C1" s="361" t="s">
        <v>498</v>
      </c>
      <c r="D1" s="361"/>
      <c r="E1" s="361"/>
      <c r="F1" s="361" t="s">
        <v>460</v>
      </c>
      <c r="G1" s="361" t="s">
        <v>522</v>
      </c>
      <c r="H1" s="361"/>
      <c r="I1" s="361"/>
      <c r="J1" s="361" t="s">
        <v>523</v>
      </c>
      <c r="K1" s="361"/>
      <c r="L1" s="361"/>
      <c r="M1" s="361"/>
      <c r="N1" s="361"/>
      <c r="O1" s="361"/>
      <c r="P1" s="361"/>
      <c r="Q1" s="361" t="s">
        <v>16</v>
      </c>
      <c r="R1" s="361"/>
      <c r="S1" s="361" t="s">
        <v>521</v>
      </c>
      <c r="T1" s="361"/>
      <c r="U1" s="361"/>
      <c r="V1" s="361" t="s">
        <v>525</v>
      </c>
      <c r="W1" s="361"/>
      <c r="X1" s="361"/>
      <c r="Y1" s="361"/>
      <c r="Z1" s="361" t="s">
        <v>459</v>
      </c>
      <c r="AA1" s="361" t="s">
        <v>526</v>
      </c>
      <c r="AB1" s="361"/>
      <c r="AC1" s="361"/>
      <c r="AD1" s="361"/>
      <c r="AE1" s="361" t="s">
        <v>528</v>
      </c>
      <c r="AF1" s="361" t="s">
        <v>466</v>
      </c>
      <c r="AG1" s="361" t="s">
        <v>467</v>
      </c>
      <c r="AH1" s="361" t="s">
        <v>469</v>
      </c>
      <c r="AI1" s="361" t="s">
        <v>25</v>
      </c>
      <c r="AJ1" s="361"/>
      <c r="AK1" s="361" t="s">
        <v>500</v>
      </c>
      <c r="AL1" s="361"/>
      <c r="AM1" s="361"/>
      <c r="AN1" s="361" t="s">
        <v>529</v>
      </c>
      <c r="AO1" s="361"/>
      <c r="AP1" s="361"/>
      <c r="AQ1" s="361"/>
      <c r="AR1" s="361" t="s">
        <v>474</v>
      </c>
      <c r="AS1" s="361" t="s">
        <v>483</v>
      </c>
      <c r="AT1" s="255"/>
      <c r="AU1" s="361" t="s">
        <v>534</v>
      </c>
      <c r="AV1" s="55"/>
      <c r="AW1" s="55"/>
      <c r="AX1" s="55"/>
    </row>
    <row r="2" spans="1:50" s="15" customFormat="1" ht="12.75">
      <c r="A2" s="7"/>
      <c r="B2" s="180"/>
      <c r="C2" s="361"/>
      <c r="D2" s="361"/>
      <c r="E2" s="361"/>
      <c r="F2" s="361" t="s">
        <v>53</v>
      </c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 t="s">
        <v>54</v>
      </c>
      <c r="AA2" s="361"/>
      <c r="AB2" s="361"/>
      <c r="AC2" s="361"/>
      <c r="AD2" s="361"/>
      <c r="AE2" s="361"/>
      <c r="AF2" s="361" t="s">
        <v>58</v>
      </c>
      <c r="AG2" s="361" t="s">
        <v>59</v>
      </c>
      <c r="AH2" s="361" t="s">
        <v>63</v>
      </c>
      <c r="AI2" s="361"/>
      <c r="AJ2" s="361"/>
      <c r="AK2" s="361"/>
      <c r="AL2" s="361"/>
      <c r="AM2" s="361"/>
      <c r="AN2" s="361"/>
      <c r="AO2" s="361"/>
      <c r="AP2" s="361"/>
      <c r="AQ2" s="361"/>
      <c r="AR2" s="361" t="s">
        <v>67</v>
      </c>
      <c r="AS2" s="361" t="s">
        <v>73</v>
      </c>
      <c r="AT2" s="255"/>
      <c r="AU2" s="361"/>
      <c r="AV2" s="55"/>
      <c r="AW2" s="55"/>
      <c r="AX2" s="55"/>
    </row>
    <row r="3" spans="1:50" s="15" customFormat="1" ht="12.75">
      <c r="A3" s="4"/>
      <c r="B3" s="180"/>
      <c r="C3" s="361"/>
      <c r="D3" s="361"/>
      <c r="E3" s="361"/>
      <c r="F3" s="361" t="s">
        <v>90</v>
      </c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 t="s">
        <v>92</v>
      </c>
      <c r="AA3" s="361"/>
      <c r="AB3" s="361"/>
      <c r="AC3" s="361"/>
      <c r="AD3" s="361"/>
      <c r="AE3" s="361"/>
      <c r="AF3" s="361" t="s">
        <v>91</v>
      </c>
      <c r="AG3" s="361" t="s">
        <v>94</v>
      </c>
      <c r="AH3" s="361" t="s">
        <v>96</v>
      </c>
      <c r="AI3" s="361"/>
      <c r="AJ3" s="361"/>
      <c r="AK3" s="361"/>
      <c r="AL3" s="361"/>
      <c r="AM3" s="361"/>
      <c r="AN3" s="361"/>
      <c r="AO3" s="361"/>
      <c r="AP3" s="361"/>
      <c r="AQ3" s="361"/>
      <c r="AR3" s="361" t="s">
        <v>91</v>
      </c>
      <c r="AS3" s="361" t="s">
        <v>105</v>
      </c>
      <c r="AT3" s="255"/>
      <c r="AU3" s="361"/>
      <c r="AV3" s="55"/>
      <c r="AW3" s="55"/>
      <c r="AX3" s="55"/>
    </row>
    <row r="4" spans="1:50" s="51" customFormat="1" ht="12.75">
      <c r="A4" s="11"/>
      <c r="B4" s="180"/>
      <c r="C4" s="362" t="s">
        <v>322</v>
      </c>
      <c r="D4" s="362"/>
      <c r="E4" s="362"/>
      <c r="F4" s="119" t="s">
        <v>121</v>
      </c>
      <c r="G4" s="362" t="s">
        <v>125</v>
      </c>
      <c r="H4" s="362"/>
      <c r="I4" s="362"/>
      <c r="J4" s="362" t="s">
        <v>126</v>
      </c>
      <c r="K4" s="362"/>
      <c r="L4" s="362"/>
      <c r="M4" s="362"/>
      <c r="N4" s="362"/>
      <c r="O4" s="362"/>
      <c r="P4" s="362"/>
      <c r="Q4" s="362" t="s">
        <v>129</v>
      </c>
      <c r="R4" s="362"/>
      <c r="S4" s="362" t="s">
        <v>130</v>
      </c>
      <c r="T4" s="362"/>
      <c r="U4" s="362"/>
      <c r="V4" s="364" t="s">
        <v>131</v>
      </c>
      <c r="W4" s="364"/>
      <c r="X4" s="364"/>
      <c r="Y4" s="364"/>
      <c r="Z4" s="119" t="s">
        <v>132</v>
      </c>
      <c r="AA4" s="364" t="s">
        <v>133</v>
      </c>
      <c r="AB4" s="364"/>
      <c r="AC4" s="364"/>
      <c r="AD4" s="364"/>
      <c r="AE4" s="119" t="s">
        <v>134</v>
      </c>
      <c r="AF4" s="119" t="s">
        <v>138</v>
      </c>
      <c r="AG4" s="119" t="s">
        <v>139</v>
      </c>
      <c r="AH4" s="119" t="s">
        <v>140</v>
      </c>
      <c r="AI4" s="364" t="s">
        <v>143</v>
      </c>
      <c r="AJ4" s="364" t="s">
        <v>143</v>
      </c>
      <c r="AK4" s="362" t="s">
        <v>144</v>
      </c>
      <c r="AL4" s="364" t="s">
        <v>150</v>
      </c>
      <c r="AM4" s="364" t="s">
        <v>150</v>
      </c>
      <c r="AN4" s="362" t="s">
        <v>145</v>
      </c>
      <c r="AO4" s="362"/>
      <c r="AP4" s="362"/>
      <c r="AQ4" s="362"/>
      <c r="AR4" s="119" t="s">
        <v>146</v>
      </c>
      <c r="AS4" s="119" t="s">
        <v>155</v>
      </c>
      <c r="AT4" s="119"/>
      <c r="AU4" s="114"/>
      <c r="AV4" s="47"/>
      <c r="AW4" s="47"/>
      <c r="AX4" s="47"/>
    </row>
    <row r="5" spans="1:50" s="171" customFormat="1" ht="11.25">
      <c r="A5" s="169"/>
      <c r="B5" s="179"/>
      <c r="C5" s="169" t="s">
        <v>336</v>
      </c>
      <c r="D5" s="169" t="s">
        <v>337</v>
      </c>
      <c r="E5" s="169" t="s">
        <v>338</v>
      </c>
      <c r="F5" s="169"/>
      <c r="G5" s="169" t="s">
        <v>531</v>
      </c>
      <c r="H5" s="169" t="s">
        <v>532</v>
      </c>
      <c r="I5" s="169" t="s">
        <v>533</v>
      </c>
      <c r="J5" s="169" t="s">
        <v>323</v>
      </c>
      <c r="K5" s="169" t="s">
        <v>324</v>
      </c>
      <c r="L5" s="169" t="s">
        <v>516</v>
      </c>
      <c r="M5" s="169" t="s">
        <v>517</v>
      </c>
      <c r="N5" s="169" t="s">
        <v>518</v>
      </c>
      <c r="O5" s="169" t="s">
        <v>519</v>
      </c>
      <c r="P5" s="169" t="s">
        <v>520</v>
      </c>
      <c r="Q5" s="169" t="s">
        <v>326</v>
      </c>
      <c r="R5" s="169" t="s">
        <v>325</v>
      </c>
      <c r="S5" s="169" t="s">
        <v>323</v>
      </c>
      <c r="T5" s="169" t="s">
        <v>324</v>
      </c>
      <c r="U5" s="169" t="s">
        <v>524</v>
      </c>
      <c r="V5" s="169" t="s">
        <v>319</v>
      </c>
      <c r="W5" s="169" t="s">
        <v>320</v>
      </c>
      <c r="X5" s="169" t="s">
        <v>321</v>
      </c>
      <c r="Y5" s="169" t="s">
        <v>335</v>
      </c>
      <c r="Z5" s="169"/>
      <c r="AA5" s="169" t="s">
        <v>336</v>
      </c>
      <c r="AB5" s="169" t="s">
        <v>337</v>
      </c>
      <c r="AC5" s="169" t="s">
        <v>338</v>
      </c>
      <c r="AD5" s="169" t="s">
        <v>527</v>
      </c>
      <c r="AE5" s="169"/>
      <c r="AF5" s="169"/>
      <c r="AG5" s="169"/>
      <c r="AH5" s="169"/>
      <c r="AI5" s="169" t="s">
        <v>326</v>
      </c>
      <c r="AJ5" s="169" t="s">
        <v>325</v>
      </c>
      <c r="AK5" s="169" t="s">
        <v>323</v>
      </c>
      <c r="AL5" s="169" t="s">
        <v>324</v>
      </c>
      <c r="AM5" s="169" t="s">
        <v>524</v>
      </c>
      <c r="AN5" s="171" t="s">
        <v>310</v>
      </c>
      <c r="AO5" s="171" t="s">
        <v>311</v>
      </c>
      <c r="AP5" s="171" t="s">
        <v>530</v>
      </c>
      <c r="AQ5" s="171" t="s">
        <v>431</v>
      </c>
      <c r="AR5" s="171" t="s">
        <v>323</v>
      </c>
      <c r="AS5" s="171" t="s">
        <v>323</v>
      </c>
      <c r="AU5" s="19" t="s">
        <v>535</v>
      </c>
      <c r="AV5" s="178"/>
      <c r="AW5" s="178"/>
      <c r="AX5" s="169"/>
    </row>
    <row r="6" spans="1:50" s="15" customFormat="1" ht="12.75">
      <c r="A6" s="12"/>
      <c r="B6" s="181"/>
      <c r="C6" s="116"/>
      <c r="D6" s="116"/>
      <c r="E6" s="116"/>
      <c r="F6" s="121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21"/>
      <c r="T6" s="116"/>
      <c r="U6" s="116"/>
      <c r="V6" s="116"/>
      <c r="W6" s="116"/>
      <c r="X6" s="116"/>
      <c r="Y6" s="116"/>
      <c r="Z6" s="121"/>
      <c r="AA6" s="121"/>
      <c r="AB6" s="121"/>
      <c r="AC6" s="121"/>
      <c r="AD6" s="116"/>
      <c r="AE6" s="116"/>
      <c r="AF6" s="116"/>
      <c r="AG6" s="121"/>
      <c r="AH6" s="121"/>
      <c r="AI6" s="13"/>
      <c r="AJ6" s="13"/>
      <c r="AK6" s="13"/>
      <c r="AL6" s="13"/>
      <c r="AM6" s="13"/>
      <c r="AN6" s="116"/>
      <c r="AO6" s="116"/>
      <c r="AP6" s="116"/>
      <c r="AQ6" s="116"/>
      <c r="AR6" s="116"/>
      <c r="AS6" s="116"/>
      <c r="AT6" s="116"/>
      <c r="AU6" s="114"/>
      <c r="AV6" s="4"/>
      <c r="AW6" s="4"/>
      <c r="AX6" s="4"/>
    </row>
    <row r="7" spans="2:40" ht="12.75">
      <c r="B7" s="184"/>
      <c r="AN7" s="43"/>
    </row>
    <row r="8" spans="1:50" s="268" customFormat="1" ht="12.75">
      <c r="A8" s="270" t="s">
        <v>374</v>
      </c>
      <c r="B8" s="184">
        <v>1</v>
      </c>
      <c r="C8" s="290">
        <v>0.08800000000000001</v>
      </c>
      <c r="D8" s="290">
        <v>0.046</v>
      </c>
      <c r="E8" s="295">
        <v>0.039</v>
      </c>
      <c r="F8" s="66">
        <f>+F72</f>
        <v>0.16090225721472007</v>
      </c>
      <c r="G8" s="66">
        <f>+G72</f>
        <v>0.1043786035014278</v>
      </c>
      <c r="H8" s="66">
        <f>+H72</f>
        <v>0.04767919426300882</v>
      </c>
      <c r="I8" s="66">
        <f>+I72</f>
        <v>0.08558500690571669</v>
      </c>
      <c r="J8" s="295">
        <v>0.13</v>
      </c>
      <c r="K8" s="295">
        <v>0.064</v>
      </c>
      <c r="L8" s="295">
        <v>0.125</v>
      </c>
      <c r="M8" s="295">
        <v>0.12300000000000001</v>
      </c>
      <c r="N8" s="295">
        <v>0.095</v>
      </c>
      <c r="O8" s="295">
        <v>0.08</v>
      </c>
      <c r="P8" s="295">
        <v>0.064</v>
      </c>
      <c r="Q8" s="295">
        <v>0.12300000000000001</v>
      </c>
      <c r="R8" s="295">
        <v>0.22399999999999998</v>
      </c>
      <c r="S8" s="295">
        <v>0.11</v>
      </c>
      <c r="T8" s="295">
        <v>0.038</v>
      </c>
      <c r="U8" s="295">
        <v>0.046</v>
      </c>
      <c r="V8" s="295">
        <v>0.11599999999999999</v>
      </c>
      <c r="W8" s="295">
        <v>0.09699999999999999</v>
      </c>
      <c r="X8" s="295">
        <v>0.06</v>
      </c>
      <c r="Y8" s="295">
        <v>0.047</v>
      </c>
      <c r="Z8" s="66">
        <f>+Z72</f>
        <v>0.09508986637808747</v>
      </c>
      <c r="AA8" s="295">
        <v>0.045</v>
      </c>
      <c r="AB8" s="295">
        <v>0.057</v>
      </c>
      <c r="AC8" s="295">
        <v>0.113</v>
      </c>
      <c r="AD8" s="295">
        <v>0.255</v>
      </c>
      <c r="AE8" s="66">
        <f>+AE72</f>
        <v>0.1370958836940761</v>
      </c>
      <c r="AF8" s="66">
        <f aca="true" t="shared" si="0" ref="AF8:AM8">+AF72</f>
        <v>0.1887579260504466</v>
      </c>
      <c r="AG8" s="295">
        <v>0.094</v>
      </c>
      <c r="AH8" s="66">
        <f t="shared" si="0"/>
        <v>0.04351099155139271</v>
      </c>
      <c r="AI8" s="66">
        <f t="shared" si="0"/>
        <v>0.03881342829087209</v>
      </c>
      <c r="AJ8" s="66">
        <f t="shared" si="0"/>
        <v>0.09817012746720288</v>
      </c>
      <c r="AK8" s="66">
        <f t="shared" si="0"/>
        <v>0.12059035822435926</v>
      </c>
      <c r="AL8" s="66">
        <f t="shared" si="0"/>
        <v>0.03831248192371328</v>
      </c>
      <c r="AM8" s="66">
        <f t="shared" si="0"/>
        <v>0.045540844388794355</v>
      </c>
      <c r="AN8" s="295">
        <v>0.102</v>
      </c>
      <c r="AO8" s="295">
        <v>0.084</v>
      </c>
      <c r="AP8" s="295">
        <v>0.051</v>
      </c>
      <c r="AQ8" s="295">
        <v>0.046</v>
      </c>
      <c r="AR8" s="295">
        <v>0.066</v>
      </c>
      <c r="AS8" s="66">
        <f>+AS72</f>
        <v>0.07982194746430893</v>
      </c>
      <c r="AT8" s="272"/>
      <c r="AU8" s="66">
        <f>+AU72</f>
        <v>0.0980316826876908</v>
      </c>
      <c r="AV8" s="272"/>
      <c r="AW8" s="273"/>
      <c r="AX8" s="273"/>
    </row>
    <row r="9" spans="1:50" s="276" customFormat="1" ht="12.75">
      <c r="A9" s="274" t="s">
        <v>536</v>
      </c>
      <c r="B9" s="184">
        <v>2</v>
      </c>
      <c r="C9" s="291">
        <v>0.035</v>
      </c>
      <c r="D9" s="292" t="s">
        <v>537</v>
      </c>
      <c r="E9" s="42" t="s">
        <v>538</v>
      </c>
      <c r="F9" s="25">
        <v>0.07</v>
      </c>
      <c r="G9" s="218" t="s">
        <v>543</v>
      </c>
      <c r="H9" s="218" t="s">
        <v>542</v>
      </c>
      <c r="I9" s="218" t="s">
        <v>541</v>
      </c>
      <c r="J9" s="218">
        <v>0.039</v>
      </c>
      <c r="K9" s="218">
        <v>0.067</v>
      </c>
      <c r="L9" s="218" t="s">
        <v>425</v>
      </c>
      <c r="M9" s="218" t="s">
        <v>425</v>
      </c>
      <c r="N9" s="218" t="s">
        <v>425</v>
      </c>
      <c r="O9" s="218" t="s">
        <v>425</v>
      </c>
      <c r="P9" s="218" t="s">
        <v>425</v>
      </c>
      <c r="Q9" s="218">
        <v>0.08800000000000001</v>
      </c>
      <c r="R9" s="218">
        <v>0.10099999999999999</v>
      </c>
      <c r="S9" s="218">
        <v>0.043</v>
      </c>
      <c r="T9" s="218" t="s">
        <v>608</v>
      </c>
      <c r="U9" s="218" t="s">
        <v>609</v>
      </c>
      <c r="V9" s="25">
        <v>0.027000000000000003</v>
      </c>
      <c r="W9" s="42">
        <v>0.047</v>
      </c>
      <c r="X9" s="26">
        <v>0.057</v>
      </c>
      <c r="Y9" s="218" t="s">
        <v>544</v>
      </c>
      <c r="Z9" s="26">
        <v>0.055</v>
      </c>
      <c r="AA9" s="218" t="s">
        <v>425</v>
      </c>
      <c r="AB9" s="25">
        <v>0.063</v>
      </c>
      <c r="AC9" s="218">
        <v>0.032</v>
      </c>
      <c r="AD9" s="218" t="s">
        <v>425</v>
      </c>
      <c r="AE9" s="26">
        <v>0.086</v>
      </c>
      <c r="AF9" s="26">
        <v>0.126</v>
      </c>
      <c r="AG9" s="218" t="s">
        <v>428</v>
      </c>
      <c r="AH9" s="218">
        <v>0.054000000000000006</v>
      </c>
      <c r="AI9" s="25">
        <v>0.075</v>
      </c>
      <c r="AJ9" s="26">
        <v>0.083</v>
      </c>
      <c r="AK9" s="26">
        <v>0.064</v>
      </c>
      <c r="AL9" s="218" t="s">
        <v>548</v>
      </c>
      <c r="AM9" s="218" t="s">
        <v>538</v>
      </c>
      <c r="AN9" s="218">
        <v>0.039</v>
      </c>
      <c r="AO9" s="25">
        <v>0.042</v>
      </c>
      <c r="AP9" s="45">
        <v>0.0454</v>
      </c>
      <c r="AQ9" s="42" t="s">
        <v>425</v>
      </c>
      <c r="AR9" s="25">
        <v>0.028999999999999998</v>
      </c>
      <c r="AS9" s="25">
        <v>0.061</v>
      </c>
      <c r="AT9" s="275"/>
      <c r="AU9" s="277"/>
      <c r="AV9" s="277"/>
      <c r="AW9" s="275"/>
      <c r="AX9" s="275"/>
    </row>
    <row r="10" spans="1:58" ht="22.5" customHeight="1">
      <c r="A10" s="63" t="s">
        <v>174</v>
      </c>
      <c r="B10" s="184"/>
      <c r="C10" s="23">
        <v>93.5</v>
      </c>
      <c r="D10" s="23">
        <v>91</v>
      </c>
      <c r="E10" s="23">
        <v>0</v>
      </c>
      <c r="F10" s="23">
        <v>47.3</v>
      </c>
      <c r="G10" s="23">
        <v>56.2</v>
      </c>
      <c r="H10" s="23">
        <v>27</v>
      </c>
      <c r="I10" s="23">
        <v>0</v>
      </c>
      <c r="J10" s="23">
        <v>39.3</v>
      </c>
      <c r="K10" s="23">
        <v>0</v>
      </c>
      <c r="L10" s="23">
        <v>41</v>
      </c>
      <c r="M10" s="23">
        <v>31.8</v>
      </c>
      <c r="N10" s="23">
        <v>20.6</v>
      </c>
      <c r="O10" s="23">
        <v>10.2</v>
      </c>
      <c r="P10" s="24">
        <v>0</v>
      </c>
      <c r="Q10" s="24">
        <v>27.7</v>
      </c>
      <c r="R10" s="24">
        <v>53.3</v>
      </c>
      <c r="S10" s="23">
        <v>58.4</v>
      </c>
      <c r="T10" s="23">
        <v>60.9</v>
      </c>
      <c r="U10" s="23">
        <v>0</v>
      </c>
      <c r="V10" s="23">
        <v>69.4</v>
      </c>
      <c r="W10" s="23">
        <v>78.5</v>
      </c>
      <c r="X10" s="23">
        <v>74.7</v>
      </c>
      <c r="Y10" s="23">
        <v>0</v>
      </c>
      <c r="Z10" s="24">
        <v>100</v>
      </c>
      <c r="AA10" s="24">
        <v>0</v>
      </c>
      <c r="AB10" s="24">
        <v>0</v>
      </c>
      <c r="AC10" s="23">
        <v>41.5</v>
      </c>
      <c r="AD10" s="23">
        <v>44.6</v>
      </c>
      <c r="AE10" s="23">
        <v>35.1</v>
      </c>
      <c r="AF10" s="23">
        <v>78.8</v>
      </c>
      <c r="AG10" s="23">
        <v>100</v>
      </c>
      <c r="AH10" s="23">
        <v>73.9</v>
      </c>
      <c r="AI10" s="23">
        <v>40.7</v>
      </c>
      <c r="AJ10" s="24">
        <v>55.8</v>
      </c>
      <c r="AK10" s="24">
        <v>83.1</v>
      </c>
      <c r="AL10" s="24">
        <v>99.2</v>
      </c>
      <c r="AM10" s="24">
        <v>0</v>
      </c>
      <c r="AN10" s="23">
        <v>95.8</v>
      </c>
      <c r="AO10" s="23">
        <v>95.4</v>
      </c>
      <c r="AP10" s="2">
        <v>95.8</v>
      </c>
      <c r="AQ10" s="23">
        <v>0</v>
      </c>
      <c r="AR10" s="2">
        <v>38.5</v>
      </c>
      <c r="AS10" s="23">
        <v>88.2</v>
      </c>
      <c r="AT10" s="23"/>
      <c r="AU10" s="294">
        <v>64.50718796722377</v>
      </c>
      <c r="AV10" s="36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1" spans="1:58" ht="12.75">
      <c r="A11" s="7" t="s">
        <v>175</v>
      </c>
      <c r="B11" s="183"/>
      <c r="C11" s="23">
        <v>6.4</v>
      </c>
      <c r="D11" s="23">
        <v>9</v>
      </c>
      <c r="E11" s="23">
        <v>0</v>
      </c>
      <c r="F11" s="23">
        <v>35.4</v>
      </c>
      <c r="G11" s="23">
        <v>43.8</v>
      </c>
      <c r="H11" s="23">
        <v>73</v>
      </c>
      <c r="I11" s="23">
        <v>0</v>
      </c>
      <c r="J11" s="23">
        <v>54</v>
      </c>
      <c r="K11" s="23">
        <v>89.1</v>
      </c>
      <c r="L11" s="23">
        <v>52.7</v>
      </c>
      <c r="M11" s="23">
        <v>60.7</v>
      </c>
      <c r="N11" s="23">
        <v>70.3</v>
      </c>
      <c r="O11" s="23">
        <v>80</v>
      </c>
      <c r="P11" s="24">
        <v>89</v>
      </c>
      <c r="Q11" s="24">
        <v>72.3</v>
      </c>
      <c r="R11" s="24">
        <v>46.7</v>
      </c>
      <c r="S11" s="23">
        <v>38.6</v>
      </c>
      <c r="T11" s="23">
        <v>38.5</v>
      </c>
      <c r="U11" s="23">
        <v>0</v>
      </c>
      <c r="V11" s="23">
        <v>25.5</v>
      </c>
      <c r="W11" s="23">
        <v>13.3</v>
      </c>
      <c r="X11" s="23">
        <v>15.3</v>
      </c>
      <c r="Y11" s="23">
        <v>0</v>
      </c>
      <c r="Z11" s="24">
        <v>0</v>
      </c>
      <c r="AA11" s="24">
        <v>0</v>
      </c>
      <c r="AB11" s="24">
        <v>45.4</v>
      </c>
      <c r="AC11" s="23">
        <v>26.5</v>
      </c>
      <c r="AD11" s="23">
        <v>0</v>
      </c>
      <c r="AE11" s="23">
        <v>47.5</v>
      </c>
      <c r="AF11" s="23">
        <v>21.2</v>
      </c>
      <c r="AG11" s="23">
        <v>0</v>
      </c>
      <c r="AH11" s="23">
        <v>25</v>
      </c>
      <c r="AI11" s="23">
        <v>59.3</v>
      </c>
      <c r="AJ11" s="24">
        <v>44.2</v>
      </c>
      <c r="AK11" s="24">
        <v>15.6</v>
      </c>
      <c r="AL11" s="24">
        <v>0</v>
      </c>
      <c r="AM11" s="24">
        <v>0</v>
      </c>
      <c r="AN11" s="23">
        <v>3.7</v>
      </c>
      <c r="AO11" s="23">
        <v>3.7</v>
      </c>
      <c r="AP11" s="2">
        <v>3</v>
      </c>
      <c r="AQ11" s="23">
        <v>0</v>
      </c>
      <c r="AR11" s="2">
        <v>61.5</v>
      </c>
      <c r="AS11" s="23">
        <v>4.9</v>
      </c>
      <c r="AT11" s="23"/>
      <c r="AU11" s="294">
        <v>24.246738140982206</v>
      </c>
      <c r="AV11" s="36"/>
      <c r="AW11" s="23"/>
      <c r="AX11" s="23"/>
      <c r="AY11" s="23"/>
      <c r="AZ11" s="23"/>
      <c r="BA11" s="23"/>
      <c r="BB11" s="23"/>
      <c r="BC11" s="23"/>
      <c r="BD11" s="23"/>
      <c r="BE11" s="23"/>
      <c r="BF11" s="23"/>
    </row>
    <row r="12" spans="1:58" ht="12.75">
      <c r="A12" s="7" t="s">
        <v>176</v>
      </c>
      <c r="B12" s="183"/>
      <c r="C12" s="23">
        <v>0.1</v>
      </c>
      <c r="D12" s="23">
        <v>0</v>
      </c>
      <c r="E12" s="23">
        <v>0</v>
      </c>
      <c r="F12" s="23">
        <v>1.6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4">
        <v>0</v>
      </c>
      <c r="Q12" s="24">
        <v>0</v>
      </c>
      <c r="R12" s="24">
        <v>0</v>
      </c>
      <c r="S12" s="23">
        <v>0.5</v>
      </c>
      <c r="T12" s="23">
        <v>0</v>
      </c>
      <c r="U12" s="23">
        <v>0</v>
      </c>
      <c r="V12" s="23">
        <v>0.1</v>
      </c>
      <c r="W12" s="23">
        <v>0.1</v>
      </c>
      <c r="X12" s="23">
        <v>0.2</v>
      </c>
      <c r="Y12" s="23">
        <v>0</v>
      </c>
      <c r="Z12" s="24">
        <v>0</v>
      </c>
      <c r="AA12" s="24">
        <v>0</v>
      </c>
      <c r="AB12" s="24">
        <v>0</v>
      </c>
      <c r="AC12" s="23">
        <v>0</v>
      </c>
      <c r="AD12" s="23">
        <v>55.4</v>
      </c>
      <c r="AE12" s="23">
        <v>6.5</v>
      </c>
      <c r="AF12" s="23">
        <v>0</v>
      </c>
      <c r="AG12" s="23">
        <v>0</v>
      </c>
      <c r="AH12" s="23">
        <v>0</v>
      </c>
      <c r="AI12" s="23">
        <v>0</v>
      </c>
      <c r="AJ12" s="24">
        <v>0</v>
      </c>
      <c r="AK12" s="24">
        <v>1.3</v>
      </c>
      <c r="AL12" s="24">
        <v>0.8</v>
      </c>
      <c r="AM12" s="24">
        <v>0</v>
      </c>
      <c r="AN12" s="23">
        <v>0.6</v>
      </c>
      <c r="AO12" s="23">
        <v>0.8</v>
      </c>
      <c r="AP12" s="2">
        <v>0</v>
      </c>
      <c r="AQ12" s="23">
        <v>0</v>
      </c>
      <c r="AR12" s="2">
        <v>0</v>
      </c>
      <c r="AS12" s="23">
        <v>3.2</v>
      </c>
      <c r="AT12" s="23"/>
      <c r="AU12" s="294">
        <v>0.5429485352694772</v>
      </c>
      <c r="AV12" s="36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58" ht="12.75">
      <c r="A13" s="7" t="s">
        <v>177</v>
      </c>
      <c r="B13" s="183"/>
      <c r="C13" s="23">
        <v>0</v>
      </c>
      <c r="D13" s="23">
        <v>0</v>
      </c>
      <c r="E13" s="23">
        <v>0</v>
      </c>
      <c r="F13" s="23">
        <v>1.2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4">
        <v>0</v>
      </c>
      <c r="Q13" s="24">
        <v>0</v>
      </c>
      <c r="R13" s="24">
        <v>0</v>
      </c>
      <c r="S13" s="23">
        <v>1.9</v>
      </c>
      <c r="T13" s="23">
        <v>0.6</v>
      </c>
      <c r="U13" s="23">
        <v>0</v>
      </c>
      <c r="V13" s="23">
        <v>1.7</v>
      </c>
      <c r="W13" s="23">
        <v>2.3</v>
      </c>
      <c r="X13" s="23">
        <v>1.6</v>
      </c>
      <c r="Y13" s="23">
        <v>0</v>
      </c>
      <c r="Z13" s="24">
        <v>0</v>
      </c>
      <c r="AA13" s="24">
        <v>0</v>
      </c>
      <c r="AB13" s="24">
        <v>9.5</v>
      </c>
      <c r="AC13" s="23">
        <v>5.6</v>
      </c>
      <c r="AD13" s="23">
        <v>0</v>
      </c>
      <c r="AE13" s="23">
        <v>2.6</v>
      </c>
      <c r="AF13" s="24">
        <v>0</v>
      </c>
      <c r="AG13" s="24">
        <v>0</v>
      </c>
      <c r="AH13" s="24">
        <v>1.1</v>
      </c>
      <c r="AI13" s="23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3">
        <v>0.1</v>
      </c>
      <c r="AP13" s="2">
        <v>1.3</v>
      </c>
      <c r="AQ13" s="23">
        <v>0</v>
      </c>
      <c r="AR13" s="2">
        <v>0</v>
      </c>
      <c r="AS13" s="23">
        <v>0</v>
      </c>
      <c r="AT13" s="23"/>
      <c r="AU13" s="294">
        <v>1.4093385602008632</v>
      </c>
      <c r="AV13" s="36"/>
      <c r="AW13" s="23"/>
      <c r="AX13" s="23"/>
      <c r="AY13" s="23"/>
      <c r="AZ13" s="23"/>
      <c r="BA13" s="23"/>
      <c r="BB13" s="23"/>
      <c r="BC13" s="23"/>
      <c r="BD13" s="23"/>
      <c r="BE13" s="23"/>
      <c r="BF13" s="23"/>
    </row>
    <row r="14" spans="1:58" ht="12.75">
      <c r="A14" s="7" t="s">
        <v>178</v>
      </c>
      <c r="B14" s="183"/>
      <c r="C14" s="23">
        <v>0</v>
      </c>
      <c r="D14" s="23">
        <v>0</v>
      </c>
      <c r="E14" s="23">
        <v>0</v>
      </c>
      <c r="F14" s="23">
        <v>14.5</v>
      </c>
      <c r="G14" s="23">
        <v>0</v>
      </c>
      <c r="H14" s="23">
        <v>0</v>
      </c>
      <c r="I14" s="23">
        <v>0</v>
      </c>
      <c r="J14" s="23">
        <v>6.7</v>
      </c>
      <c r="K14" s="23">
        <v>10.9</v>
      </c>
      <c r="L14" s="23">
        <v>6.3</v>
      </c>
      <c r="M14" s="23">
        <v>7.5</v>
      </c>
      <c r="N14" s="23">
        <v>9.1</v>
      </c>
      <c r="O14" s="23">
        <v>9.8</v>
      </c>
      <c r="P14" s="24">
        <v>11</v>
      </c>
      <c r="Q14" s="24">
        <v>0</v>
      </c>
      <c r="R14" s="24">
        <v>0</v>
      </c>
      <c r="S14" s="23">
        <v>0.6</v>
      </c>
      <c r="T14" s="23">
        <v>0</v>
      </c>
      <c r="U14" s="23">
        <v>0</v>
      </c>
      <c r="V14" s="23">
        <v>3.3</v>
      </c>
      <c r="W14" s="23">
        <v>5.8</v>
      </c>
      <c r="X14" s="23">
        <v>8.2</v>
      </c>
      <c r="Y14" s="23">
        <v>0</v>
      </c>
      <c r="Z14" s="24">
        <v>0</v>
      </c>
      <c r="AA14" s="24">
        <v>0</v>
      </c>
      <c r="AB14" s="24">
        <v>45.1</v>
      </c>
      <c r="AC14" s="23">
        <v>26.4</v>
      </c>
      <c r="AD14" s="23">
        <v>0</v>
      </c>
      <c r="AE14" s="23">
        <v>8</v>
      </c>
      <c r="AF14" s="24">
        <v>0</v>
      </c>
      <c r="AG14" s="24">
        <v>0</v>
      </c>
      <c r="AH14" s="24">
        <v>0</v>
      </c>
      <c r="AI14" s="23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3">
        <v>0</v>
      </c>
      <c r="AP14" s="2">
        <v>0</v>
      </c>
      <c r="AQ14" s="23">
        <v>0</v>
      </c>
      <c r="AR14" s="2">
        <v>0</v>
      </c>
      <c r="AS14" s="23">
        <v>3.7</v>
      </c>
      <c r="AT14" s="23"/>
      <c r="AU14" s="294">
        <v>3.1046571433389203</v>
      </c>
      <c r="AV14" s="36"/>
      <c r="AW14" s="23"/>
      <c r="AX14" s="23"/>
      <c r="AY14" s="23"/>
      <c r="AZ14" s="23"/>
      <c r="BA14" s="23"/>
      <c r="BB14" s="23"/>
      <c r="BC14" s="23"/>
      <c r="BD14" s="23"/>
      <c r="BE14" s="23"/>
      <c r="BF14" s="23"/>
    </row>
    <row r="15" spans="1:58" ht="12.75">
      <c r="A15" s="7" t="s">
        <v>179</v>
      </c>
      <c r="B15" s="183"/>
      <c r="C15" s="23">
        <v>0</v>
      </c>
      <c r="D15" s="23">
        <v>0</v>
      </c>
      <c r="E15" s="23">
        <v>100</v>
      </c>
      <c r="F15" s="23">
        <v>0</v>
      </c>
      <c r="G15" s="23">
        <v>0</v>
      </c>
      <c r="H15" s="23">
        <v>0</v>
      </c>
      <c r="I15" s="23">
        <v>100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4">
        <v>0</v>
      </c>
      <c r="Q15" s="24">
        <v>0</v>
      </c>
      <c r="R15" s="24">
        <v>0</v>
      </c>
      <c r="S15" s="23">
        <v>0</v>
      </c>
      <c r="T15" s="23">
        <v>0</v>
      </c>
      <c r="U15" s="23">
        <v>100</v>
      </c>
      <c r="V15" s="23">
        <v>0</v>
      </c>
      <c r="W15" s="23">
        <v>0</v>
      </c>
      <c r="X15" s="23">
        <v>0</v>
      </c>
      <c r="Y15" s="23">
        <v>100</v>
      </c>
      <c r="Z15" s="24">
        <v>0</v>
      </c>
      <c r="AA15" s="24">
        <v>0</v>
      </c>
      <c r="AB15" s="24">
        <v>0</v>
      </c>
      <c r="AC15" s="23">
        <v>0</v>
      </c>
      <c r="AD15" s="23">
        <v>0</v>
      </c>
      <c r="AE15" s="23">
        <v>0.3</v>
      </c>
      <c r="AF15" s="24">
        <v>0</v>
      </c>
      <c r="AG15" s="24">
        <v>0</v>
      </c>
      <c r="AH15" s="24">
        <v>0</v>
      </c>
      <c r="AI15" s="23">
        <v>0</v>
      </c>
      <c r="AJ15" s="24">
        <v>0</v>
      </c>
      <c r="AK15" s="24">
        <v>0</v>
      </c>
      <c r="AL15" s="24">
        <v>0</v>
      </c>
      <c r="AM15" s="24">
        <v>100</v>
      </c>
      <c r="AN15" s="24">
        <v>0</v>
      </c>
      <c r="AO15" s="23">
        <v>0</v>
      </c>
      <c r="AP15" s="2">
        <v>0</v>
      </c>
      <c r="AQ15" s="23">
        <v>100</v>
      </c>
      <c r="AR15" s="2">
        <v>0</v>
      </c>
      <c r="AS15" s="23">
        <v>0</v>
      </c>
      <c r="AT15" s="23"/>
      <c r="AU15" s="294">
        <v>6.189129652984756</v>
      </c>
      <c r="AV15" s="36"/>
      <c r="AW15" s="23"/>
      <c r="AX15" s="23"/>
      <c r="AY15" s="23"/>
      <c r="AZ15" s="23"/>
      <c r="BA15" s="23"/>
      <c r="BB15" s="23"/>
      <c r="BC15" s="23"/>
      <c r="BD15" s="23"/>
      <c r="BE15" s="23"/>
      <c r="BF15" s="23"/>
    </row>
    <row r="16" spans="1:50" s="76" customFormat="1" ht="12.75">
      <c r="A16" s="74" t="s">
        <v>375</v>
      </c>
      <c r="B16" s="184">
        <v>3</v>
      </c>
      <c r="C16" s="22">
        <f>SUM(C10:C15)</f>
        <v>100</v>
      </c>
      <c r="D16" s="22">
        <f aca="true" t="shared" si="1" ref="D16:AO16">SUM(D10:D15)</f>
        <v>100</v>
      </c>
      <c r="E16" s="22">
        <f t="shared" si="1"/>
        <v>100</v>
      </c>
      <c r="F16" s="22">
        <f t="shared" si="1"/>
        <v>99.99999999999999</v>
      </c>
      <c r="G16" s="22">
        <f t="shared" si="1"/>
        <v>100</v>
      </c>
      <c r="H16" s="22">
        <f t="shared" si="1"/>
        <v>100</v>
      </c>
      <c r="I16" s="22">
        <f t="shared" si="1"/>
        <v>100</v>
      </c>
      <c r="J16" s="22">
        <f t="shared" si="1"/>
        <v>100</v>
      </c>
      <c r="K16" s="22">
        <f t="shared" si="1"/>
        <v>100</v>
      </c>
      <c r="L16" s="22">
        <f t="shared" si="1"/>
        <v>100</v>
      </c>
      <c r="M16" s="22">
        <f t="shared" si="1"/>
        <v>100</v>
      </c>
      <c r="N16" s="22">
        <f>SUM(N10:N15)</f>
        <v>100</v>
      </c>
      <c r="O16" s="22">
        <f t="shared" si="1"/>
        <v>100</v>
      </c>
      <c r="P16" s="22">
        <f>SUM(P10:P15)</f>
        <v>100</v>
      </c>
      <c r="Q16" s="22">
        <f>SUM(Q10:Q15)</f>
        <v>100</v>
      </c>
      <c r="R16" s="22">
        <f>SUM(R10:R15)</f>
        <v>100</v>
      </c>
      <c r="S16" s="22">
        <f t="shared" si="1"/>
        <v>100</v>
      </c>
      <c r="T16" s="22">
        <f t="shared" si="1"/>
        <v>100</v>
      </c>
      <c r="U16" s="22">
        <f t="shared" si="1"/>
        <v>100</v>
      </c>
      <c r="V16" s="22">
        <f t="shared" si="1"/>
        <v>100</v>
      </c>
      <c r="W16" s="22">
        <f t="shared" si="1"/>
        <v>99.99999999999999</v>
      </c>
      <c r="X16" s="22">
        <f t="shared" si="1"/>
        <v>100</v>
      </c>
      <c r="Y16" s="22">
        <f t="shared" si="1"/>
        <v>100</v>
      </c>
      <c r="Z16" s="5">
        <f>SUM(Z10:Z15)</f>
        <v>100</v>
      </c>
      <c r="AA16" s="22">
        <f t="shared" si="1"/>
        <v>0</v>
      </c>
      <c r="AB16" s="22">
        <f t="shared" si="1"/>
        <v>100</v>
      </c>
      <c r="AC16" s="5">
        <f t="shared" si="1"/>
        <v>100</v>
      </c>
      <c r="AD16" s="22">
        <f t="shared" si="1"/>
        <v>100</v>
      </c>
      <c r="AE16" s="22">
        <f t="shared" si="1"/>
        <v>99.99999999999999</v>
      </c>
      <c r="AF16" s="22">
        <f>SUM(AF10:AF15)</f>
        <v>100</v>
      </c>
      <c r="AG16" s="22">
        <f>SUM(AG10:AG15)</f>
        <v>100</v>
      </c>
      <c r="AH16" s="22">
        <f>SUM(AH10:AH15)</f>
        <v>100</v>
      </c>
      <c r="AI16" s="22">
        <f t="shared" si="1"/>
        <v>100</v>
      </c>
      <c r="AJ16" s="5">
        <f>SUM(AJ10:AJ15)</f>
        <v>100</v>
      </c>
      <c r="AK16" s="5">
        <f>SUM(AK10:AK15)</f>
        <v>99.99999999999999</v>
      </c>
      <c r="AL16" s="5">
        <f>SUM(AL10:AL15)</f>
        <v>100</v>
      </c>
      <c r="AM16" s="5">
        <f>SUM(AM10:AM15)</f>
        <v>100</v>
      </c>
      <c r="AN16" s="22">
        <f t="shared" si="1"/>
        <v>100.1</v>
      </c>
      <c r="AO16" s="22">
        <f t="shared" si="1"/>
        <v>100</v>
      </c>
      <c r="AP16" s="22">
        <f>SUM(AP10:AP15)</f>
        <v>100.1</v>
      </c>
      <c r="AQ16" s="22">
        <f>SUM(AQ10:AQ15)</f>
        <v>100</v>
      </c>
      <c r="AR16" s="22">
        <f>SUM(AR10:AR15)</f>
        <v>100</v>
      </c>
      <c r="AS16" s="22">
        <f>SUM(AS10:AS15)</f>
        <v>100.00000000000001</v>
      </c>
      <c r="AT16" s="22"/>
      <c r="AU16" s="22">
        <f>SUM(AU10:AU15)</f>
        <v>100</v>
      </c>
      <c r="AV16" s="74"/>
      <c r="AW16" s="75"/>
      <c r="AX16" s="77"/>
    </row>
    <row r="17" spans="1:55" ht="21.75" customHeight="1">
      <c r="A17" s="63" t="s">
        <v>180</v>
      </c>
      <c r="B17" s="183"/>
      <c r="C17" s="23">
        <v>69.3</v>
      </c>
      <c r="D17" s="23">
        <v>81.4</v>
      </c>
      <c r="E17" s="23">
        <v>100</v>
      </c>
      <c r="F17" s="23">
        <v>70</v>
      </c>
      <c r="G17" s="105">
        <v>81</v>
      </c>
      <c r="H17" s="105">
        <v>88</v>
      </c>
      <c r="I17" s="23">
        <v>100</v>
      </c>
      <c r="J17" s="23">
        <v>75</v>
      </c>
      <c r="K17" s="23">
        <v>100</v>
      </c>
      <c r="L17" s="23">
        <v>70</v>
      </c>
      <c r="M17" s="23">
        <v>80</v>
      </c>
      <c r="N17" s="105">
        <v>85</v>
      </c>
      <c r="O17" s="105">
        <v>90</v>
      </c>
      <c r="P17" s="24">
        <v>100</v>
      </c>
      <c r="Q17" s="24">
        <v>87</v>
      </c>
      <c r="R17" s="24">
        <v>72</v>
      </c>
      <c r="S17" s="23">
        <v>65.1</v>
      </c>
      <c r="T17" s="23">
        <v>88.7</v>
      </c>
      <c r="U17" s="23">
        <v>100</v>
      </c>
      <c r="V17" s="23">
        <v>63.9</v>
      </c>
      <c r="W17" s="23">
        <v>67.1</v>
      </c>
      <c r="X17" s="24">
        <v>85</v>
      </c>
      <c r="Y17" s="24">
        <v>100</v>
      </c>
      <c r="Z17" s="24">
        <v>83.4</v>
      </c>
      <c r="AA17" s="24">
        <v>100</v>
      </c>
      <c r="AB17" s="24">
        <v>100</v>
      </c>
      <c r="AC17" s="23">
        <v>79</v>
      </c>
      <c r="AD17" s="23">
        <v>78.6</v>
      </c>
      <c r="AE17" s="23">
        <v>88.2</v>
      </c>
      <c r="AF17" s="24">
        <v>100</v>
      </c>
      <c r="AG17" s="24">
        <v>68.9</v>
      </c>
      <c r="AH17" s="24">
        <v>100</v>
      </c>
      <c r="AI17" s="23">
        <v>75.1</v>
      </c>
      <c r="AJ17" s="24">
        <v>65.3</v>
      </c>
      <c r="AK17" s="24">
        <v>67.8</v>
      </c>
      <c r="AL17" s="24">
        <v>89.8</v>
      </c>
      <c r="AM17" s="24">
        <v>100</v>
      </c>
      <c r="AN17" s="23">
        <v>69.7</v>
      </c>
      <c r="AO17" s="23">
        <v>71.7</v>
      </c>
      <c r="AP17" s="23">
        <v>85</v>
      </c>
      <c r="AQ17" s="23">
        <v>100</v>
      </c>
      <c r="AR17" s="23">
        <v>73.1</v>
      </c>
      <c r="AS17" s="23">
        <v>81.4</v>
      </c>
      <c r="AT17" s="23"/>
      <c r="AU17" s="3">
        <v>72.30198304342281</v>
      </c>
      <c r="AV17" s="36"/>
      <c r="AW17" s="23"/>
      <c r="AX17" s="23"/>
      <c r="AY17" s="23"/>
      <c r="AZ17" s="23"/>
      <c r="BA17" s="23"/>
      <c r="BB17" s="23"/>
      <c r="BC17" s="23"/>
    </row>
    <row r="18" spans="1:55" ht="12.75">
      <c r="A18" s="7" t="s">
        <v>181</v>
      </c>
      <c r="B18" s="183"/>
      <c r="C18" s="23">
        <v>30.7</v>
      </c>
      <c r="D18" s="23">
        <v>18.6</v>
      </c>
      <c r="E18" s="23">
        <v>0</v>
      </c>
      <c r="F18" s="23">
        <v>30</v>
      </c>
      <c r="G18" s="105">
        <v>19</v>
      </c>
      <c r="H18" s="105">
        <v>12</v>
      </c>
      <c r="I18" s="23">
        <v>0</v>
      </c>
      <c r="J18" s="23">
        <v>25</v>
      </c>
      <c r="K18" s="23">
        <v>0</v>
      </c>
      <c r="L18" s="23">
        <v>30</v>
      </c>
      <c r="M18" s="23">
        <v>20</v>
      </c>
      <c r="N18" s="105">
        <v>15</v>
      </c>
      <c r="O18" s="105">
        <v>10</v>
      </c>
      <c r="P18" s="24">
        <v>0</v>
      </c>
      <c r="Q18" s="24">
        <v>13</v>
      </c>
      <c r="R18" s="24">
        <v>28</v>
      </c>
      <c r="S18" s="23">
        <v>34.9</v>
      </c>
      <c r="T18" s="23">
        <v>11.3</v>
      </c>
      <c r="U18" s="23">
        <v>0</v>
      </c>
      <c r="V18" s="23">
        <v>36.1</v>
      </c>
      <c r="W18" s="23">
        <v>32.9</v>
      </c>
      <c r="X18" s="24">
        <v>15</v>
      </c>
      <c r="Y18" s="24">
        <v>0</v>
      </c>
      <c r="Z18" s="24">
        <v>16.6</v>
      </c>
      <c r="AA18" s="24">
        <v>0</v>
      </c>
      <c r="AB18" s="24">
        <v>0</v>
      </c>
      <c r="AC18" s="23">
        <v>21</v>
      </c>
      <c r="AD18" s="23">
        <v>21.4</v>
      </c>
      <c r="AE18" s="23">
        <v>11.8</v>
      </c>
      <c r="AF18" s="24">
        <v>0</v>
      </c>
      <c r="AG18" s="24">
        <v>31.1</v>
      </c>
      <c r="AH18" s="24">
        <v>0</v>
      </c>
      <c r="AI18" s="23">
        <v>24.9</v>
      </c>
      <c r="AJ18" s="24">
        <v>34.7</v>
      </c>
      <c r="AK18" s="24">
        <v>32.2</v>
      </c>
      <c r="AL18" s="24">
        <v>10.2</v>
      </c>
      <c r="AM18" s="24">
        <v>0</v>
      </c>
      <c r="AN18" s="23">
        <v>30.3</v>
      </c>
      <c r="AO18" s="23">
        <v>28.3</v>
      </c>
      <c r="AP18" s="23">
        <v>15</v>
      </c>
      <c r="AQ18" s="23">
        <v>0</v>
      </c>
      <c r="AR18" s="23">
        <v>26.9</v>
      </c>
      <c r="AS18" s="23">
        <v>18.6</v>
      </c>
      <c r="AT18" s="23"/>
      <c r="AU18" s="3">
        <v>27.6980169565772</v>
      </c>
      <c r="AV18" s="36"/>
      <c r="AW18" s="23"/>
      <c r="AX18" s="23"/>
      <c r="AY18" s="23"/>
      <c r="AZ18" s="23"/>
      <c r="BA18" s="23"/>
      <c r="BB18" s="23"/>
      <c r="BC18" s="23"/>
    </row>
    <row r="19" spans="1:50" s="76" customFormat="1" ht="12.75">
      <c r="A19" s="74" t="s">
        <v>380</v>
      </c>
      <c r="B19" s="184">
        <v>4</v>
      </c>
      <c r="C19" s="22">
        <f>SUM(C17:C18)</f>
        <v>100</v>
      </c>
      <c r="D19" s="22">
        <f aca="true" t="shared" si="2" ref="D19:AO19">SUM(D17:D18)</f>
        <v>100</v>
      </c>
      <c r="E19" s="22">
        <f t="shared" si="2"/>
        <v>100</v>
      </c>
      <c r="F19" s="22">
        <f t="shared" si="2"/>
        <v>100</v>
      </c>
      <c r="G19" s="22">
        <f t="shared" si="2"/>
        <v>100</v>
      </c>
      <c r="H19" s="22">
        <f t="shared" si="2"/>
        <v>100</v>
      </c>
      <c r="I19" s="22">
        <f t="shared" si="2"/>
        <v>100</v>
      </c>
      <c r="J19" s="22">
        <f t="shared" si="2"/>
        <v>100</v>
      </c>
      <c r="K19" s="22">
        <f t="shared" si="2"/>
        <v>100</v>
      </c>
      <c r="L19" s="22">
        <f t="shared" si="2"/>
        <v>100</v>
      </c>
      <c r="M19" s="22">
        <f t="shared" si="2"/>
        <v>100</v>
      </c>
      <c r="N19" s="22">
        <f t="shared" si="2"/>
        <v>100</v>
      </c>
      <c r="O19" s="22">
        <f t="shared" si="2"/>
        <v>100</v>
      </c>
      <c r="P19" s="22">
        <f>SUM(P17:P18)</f>
        <v>100</v>
      </c>
      <c r="Q19" s="22">
        <f>SUM(Q17:Q18)</f>
        <v>100</v>
      </c>
      <c r="R19" s="22">
        <f>SUM(R17:R18)</f>
        <v>100</v>
      </c>
      <c r="S19" s="22">
        <f t="shared" si="2"/>
        <v>100</v>
      </c>
      <c r="T19" s="22">
        <f t="shared" si="2"/>
        <v>100</v>
      </c>
      <c r="U19" s="22">
        <f t="shared" si="2"/>
        <v>100</v>
      </c>
      <c r="V19" s="22">
        <f t="shared" si="2"/>
        <v>100</v>
      </c>
      <c r="W19" s="22">
        <f t="shared" si="2"/>
        <v>100</v>
      </c>
      <c r="X19" s="22">
        <f t="shared" si="2"/>
        <v>100</v>
      </c>
      <c r="Y19" s="22">
        <f t="shared" si="2"/>
        <v>100</v>
      </c>
      <c r="Z19" s="22">
        <f t="shared" si="2"/>
        <v>100</v>
      </c>
      <c r="AA19" s="22">
        <f t="shared" si="2"/>
        <v>100</v>
      </c>
      <c r="AB19" s="22">
        <f t="shared" si="2"/>
        <v>100</v>
      </c>
      <c r="AC19" s="22">
        <f t="shared" si="2"/>
        <v>100</v>
      </c>
      <c r="AD19" s="22">
        <f t="shared" si="2"/>
        <v>100</v>
      </c>
      <c r="AE19" s="22">
        <f t="shared" si="2"/>
        <v>100</v>
      </c>
      <c r="AF19" s="22">
        <f>SUM(AF17:AF18)</f>
        <v>100</v>
      </c>
      <c r="AG19" s="22">
        <f>SUM(AG17:AG18)</f>
        <v>100</v>
      </c>
      <c r="AH19" s="22">
        <f>SUM(AH17:AH18)</f>
        <v>100</v>
      </c>
      <c r="AI19" s="22">
        <f t="shared" si="2"/>
        <v>100</v>
      </c>
      <c r="AJ19" s="5">
        <f>SUM(AJ17:AJ18)</f>
        <v>100</v>
      </c>
      <c r="AK19" s="5">
        <f>SUM(AK17:AK18)</f>
        <v>100</v>
      </c>
      <c r="AL19" s="5">
        <f>SUM(AL17:AL18)</f>
        <v>100</v>
      </c>
      <c r="AM19" s="5">
        <f>SUM(AM17:AM18)</f>
        <v>100</v>
      </c>
      <c r="AN19" s="22">
        <f t="shared" si="2"/>
        <v>100</v>
      </c>
      <c r="AO19" s="22">
        <f t="shared" si="2"/>
        <v>100</v>
      </c>
      <c r="AP19" s="22">
        <f>SUM(AP17:AP18)</f>
        <v>100</v>
      </c>
      <c r="AQ19" s="22">
        <f>SUM(AQ17:AQ18)</f>
        <v>100</v>
      </c>
      <c r="AR19" s="22">
        <f>SUM(AR17:AR18)</f>
        <v>100</v>
      </c>
      <c r="AS19" s="22">
        <f>SUM(AS17:AS18)</f>
        <v>100</v>
      </c>
      <c r="AT19" s="22"/>
      <c r="AU19" s="22">
        <f>SUM(AU17:AU18)</f>
        <v>100</v>
      </c>
      <c r="AV19" s="74"/>
      <c r="AW19" s="75"/>
      <c r="AX19" s="77"/>
    </row>
    <row r="20" spans="1:50" s="41" customFormat="1" ht="21.75" customHeight="1">
      <c r="A20" s="7" t="s">
        <v>377</v>
      </c>
      <c r="B20" s="183">
        <v>5</v>
      </c>
      <c r="C20" s="22">
        <v>2304</v>
      </c>
      <c r="D20" s="22">
        <v>782</v>
      </c>
      <c r="E20" s="22">
        <v>285</v>
      </c>
      <c r="F20" s="22">
        <v>4163</v>
      </c>
      <c r="G20" s="5">
        <v>441</v>
      </c>
      <c r="H20" s="5">
        <v>1075</v>
      </c>
      <c r="I20" s="22">
        <v>39</v>
      </c>
      <c r="J20" s="5">
        <v>396</v>
      </c>
      <c r="K20" s="5">
        <v>2483</v>
      </c>
      <c r="L20" s="5">
        <v>64</v>
      </c>
      <c r="M20" s="5">
        <v>90</v>
      </c>
      <c r="N20" s="5">
        <v>52</v>
      </c>
      <c r="O20" s="5">
        <v>78</v>
      </c>
      <c r="P20" s="5">
        <v>6</v>
      </c>
      <c r="Q20" s="5">
        <v>259</v>
      </c>
      <c r="R20" s="5">
        <v>659</v>
      </c>
      <c r="S20" s="5">
        <v>8427</v>
      </c>
      <c r="T20" s="200">
        <v>603</v>
      </c>
      <c r="U20" s="200">
        <v>1057</v>
      </c>
      <c r="V20" s="367">
        <v>9856</v>
      </c>
      <c r="W20" s="367"/>
      <c r="X20" s="367"/>
      <c r="Y20" s="367"/>
      <c r="Z20" s="22">
        <v>5381</v>
      </c>
      <c r="AA20" s="43"/>
      <c r="AB20" s="372">
        <v>1332</v>
      </c>
      <c r="AC20" s="372"/>
      <c r="AD20" s="372"/>
      <c r="AE20" s="22">
        <v>2199</v>
      </c>
      <c r="AF20" s="107">
        <v>363</v>
      </c>
      <c r="AG20" s="107">
        <v>0</v>
      </c>
      <c r="AH20" s="107">
        <v>575</v>
      </c>
      <c r="AI20" s="22">
        <v>38</v>
      </c>
      <c r="AJ20" s="5">
        <v>92</v>
      </c>
      <c r="AK20" s="5">
        <v>343</v>
      </c>
      <c r="AL20" s="5">
        <v>69</v>
      </c>
      <c r="AM20" s="5">
        <v>45</v>
      </c>
      <c r="AN20" s="22">
        <v>9447</v>
      </c>
      <c r="AO20" s="22">
        <v>3208</v>
      </c>
      <c r="AP20" s="22">
        <v>885</v>
      </c>
      <c r="AQ20" s="22">
        <v>1791</v>
      </c>
      <c r="AR20" s="22">
        <v>79</v>
      </c>
      <c r="AS20" s="22">
        <v>311</v>
      </c>
      <c r="AT20" s="22"/>
      <c r="AU20" s="22">
        <f>SUM(C20:AS20)</f>
        <v>59277</v>
      </c>
      <c r="AV20" s="4"/>
      <c r="AW20" s="22"/>
      <c r="AX20" s="22"/>
    </row>
    <row r="21" spans="1:50" s="41" customFormat="1" ht="12.75" customHeight="1">
      <c r="A21" s="7" t="s">
        <v>378</v>
      </c>
      <c r="B21" s="183">
        <v>6</v>
      </c>
      <c r="C21" s="22">
        <v>8.8</v>
      </c>
      <c r="D21" s="22">
        <v>2.8</v>
      </c>
      <c r="E21" s="22">
        <v>14.7</v>
      </c>
      <c r="F21" s="22">
        <v>14</v>
      </c>
      <c r="G21" s="106">
        <v>5</v>
      </c>
      <c r="H21" s="106">
        <v>165</v>
      </c>
      <c r="I21" s="106">
        <v>1</v>
      </c>
      <c r="J21" s="5">
        <v>2</v>
      </c>
      <c r="K21" s="22">
        <v>10</v>
      </c>
      <c r="L21" s="145">
        <v>0</v>
      </c>
      <c r="M21" s="145">
        <v>0</v>
      </c>
      <c r="N21" s="5">
        <v>0</v>
      </c>
      <c r="O21" s="5">
        <v>1</v>
      </c>
      <c r="P21" s="5">
        <v>0</v>
      </c>
      <c r="Q21" s="145">
        <v>81</v>
      </c>
      <c r="R21" s="145">
        <v>9</v>
      </c>
      <c r="S21" s="5">
        <v>417</v>
      </c>
      <c r="T21" s="297">
        <v>78</v>
      </c>
      <c r="U21" s="297">
        <v>193</v>
      </c>
      <c r="V21" s="368">
        <v>170</v>
      </c>
      <c r="W21" s="368"/>
      <c r="X21" s="368"/>
      <c r="Y21" s="368"/>
      <c r="Z21" s="22">
        <v>15</v>
      </c>
      <c r="AA21" s="43"/>
      <c r="AB21" s="372">
        <v>15</v>
      </c>
      <c r="AC21" s="372"/>
      <c r="AD21" s="372"/>
      <c r="AE21" s="22">
        <v>22</v>
      </c>
      <c r="AF21" s="107">
        <v>6</v>
      </c>
      <c r="AG21" s="107">
        <v>0</v>
      </c>
      <c r="AH21" s="107">
        <v>2</v>
      </c>
      <c r="AI21" s="22">
        <v>1</v>
      </c>
      <c r="AJ21" s="5">
        <v>0</v>
      </c>
      <c r="AK21" s="5">
        <v>2</v>
      </c>
      <c r="AL21" s="5">
        <v>1</v>
      </c>
      <c r="AM21" s="5">
        <v>1</v>
      </c>
      <c r="AN21" s="22">
        <v>44</v>
      </c>
      <c r="AO21" s="22">
        <v>75</v>
      </c>
      <c r="AP21" s="22">
        <v>140</v>
      </c>
      <c r="AQ21" s="22">
        <v>15</v>
      </c>
      <c r="AR21" s="22">
        <v>0</v>
      </c>
      <c r="AS21" s="22">
        <v>23</v>
      </c>
      <c r="AT21" s="22"/>
      <c r="AU21" s="22">
        <f>SUM(C21:AS21)</f>
        <v>1534.3</v>
      </c>
      <c r="AV21" s="4"/>
      <c r="AW21" s="22"/>
      <c r="AX21" s="22"/>
    </row>
    <row r="22" spans="1:50" ht="21.75" customHeight="1">
      <c r="A22" s="7" t="s">
        <v>182</v>
      </c>
      <c r="B22" s="183"/>
      <c r="C22" s="23">
        <v>88</v>
      </c>
      <c r="D22" s="23">
        <v>100</v>
      </c>
      <c r="E22" s="23">
        <v>100</v>
      </c>
      <c r="F22" s="23">
        <v>100</v>
      </c>
      <c r="G22" s="23">
        <v>100</v>
      </c>
      <c r="H22" s="23">
        <v>100</v>
      </c>
      <c r="I22" s="23">
        <v>100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100</v>
      </c>
      <c r="R22" s="24">
        <v>100</v>
      </c>
      <c r="S22" s="24">
        <v>75.9</v>
      </c>
      <c r="T22" s="24">
        <v>98.9</v>
      </c>
      <c r="U22" s="24">
        <v>91.2</v>
      </c>
      <c r="V22" s="366">
        <v>96.9</v>
      </c>
      <c r="W22" s="366"/>
      <c r="X22" s="366"/>
      <c r="Y22" s="366"/>
      <c r="Z22" s="24">
        <v>100</v>
      </c>
      <c r="AA22" s="24">
        <v>0</v>
      </c>
      <c r="AB22" s="23">
        <v>100</v>
      </c>
      <c r="AC22" s="23">
        <v>100</v>
      </c>
      <c r="AD22" s="24">
        <v>100</v>
      </c>
      <c r="AE22" s="24">
        <v>100</v>
      </c>
      <c r="AF22" s="24">
        <v>100</v>
      </c>
      <c r="AG22" s="107">
        <v>100</v>
      </c>
      <c r="AH22" s="107">
        <v>100</v>
      </c>
      <c r="AI22" s="23">
        <v>0</v>
      </c>
      <c r="AJ22" s="24">
        <v>0</v>
      </c>
      <c r="AK22" s="24">
        <v>100</v>
      </c>
      <c r="AL22" s="24">
        <v>100</v>
      </c>
      <c r="AM22" s="24">
        <v>100</v>
      </c>
      <c r="AN22" s="23">
        <v>35.6</v>
      </c>
      <c r="AO22" s="23">
        <v>81.1</v>
      </c>
      <c r="AP22" s="23">
        <v>97</v>
      </c>
      <c r="AQ22" s="23">
        <v>100</v>
      </c>
      <c r="AR22" s="23">
        <v>0</v>
      </c>
      <c r="AS22" s="23">
        <v>87</v>
      </c>
      <c r="AT22" s="23"/>
      <c r="AU22" s="23">
        <f>+AV79</f>
        <v>88.55960472369748</v>
      </c>
      <c r="AV22" s="36"/>
      <c r="AW22" s="23"/>
      <c r="AX22" s="23"/>
    </row>
    <row r="23" spans="1:50" ht="12.75">
      <c r="A23" s="7" t="s">
        <v>183</v>
      </c>
      <c r="B23" s="183"/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4">
        <v>0</v>
      </c>
      <c r="S23" s="24">
        <v>3.9</v>
      </c>
      <c r="T23" s="24">
        <v>0</v>
      </c>
      <c r="U23" s="24">
        <v>0.4</v>
      </c>
      <c r="V23" s="366">
        <v>0</v>
      </c>
      <c r="W23" s="366">
        <v>0</v>
      </c>
      <c r="X23" s="366">
        <v>0</v>
      </c>
      <c r="Y23" s="366">
        <v>0</v>
      </c>
      <c r="Z23" s="24">
        <v>0</v>
      </c>
      <c r="AA23" s="24">
        <v>0</v>
      </c>
      <c r="AB23" s="23">
        <v>0</v>
      </c>
      <c r="AC23" s="23">
        <v>0</v>
      </c>
      <c r="AD23" s="24">
        <v>0</v>
      </c>
      <c r="AE23" s="24">
        <v>0</v>
      </c>
      <c r="AF23" s="24">
        <v>0</v>
      </c>
      <c r="AG23" s="107">
        <v>0</v>
      </c>
      <c r="AH23" s="107">
        <v>0</v>
      </c>
      <c r="AI23" s="23">
        <v>0</v>
      </c>
      <c r="AJ23" s="24">
        <v>0</v>
      </c>
      <c r="AK23" s="24">
        <v>0</v>
      </c>
      <c r="AL23" s="24">
        <v>0</v>
      </c>
      <c r="AM23" s="24">
        <v>0</v>
      </c>
      <c r="AN23" s="23">
        <v>18.3</v>
      </c>
      <c r="AO23" s="23">
        <v>6.5</v>
      </c>
      <c r="AP23" s="23">
        <v>0</v>
      </c>
      <c r="AQ23" s="23">
        <v>0</v>
      </c>
      <c r="AR23" s="23">
        <v>0</v>
      </c>
      <c r="AS23" s="23">
        <v>1.8</v>
      </c>
      <c r="AT23" s="23"/>
      <c r="AU23" s="23">
        <f>+AV80</f>
        <v>0.9722773816315647</v>
      </c>
      <c r="AV23" s="36"/>
      <c r="AW23" s="23"/>
      <c r="AX23" s="23"/>
    </row>
    <row r="24" spans="1:50" ht="12.75">
      <c r="A24" s="7" t="s">
        <v>184</v>
      </c>
      <c r="B24" s="183"/>
      <c r="C24" s="23">
        <v>4.6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4">
        <v>0</v>
      </c>
      <c r="S24" s="24">
        <v>5.5</v>
      </c>
      <c r="T24" s="24">
        <v>0.6</v>
      </c>
      <c r="U24" s="24">
        <v>4.9</v>
      </c>
      <c r="V24" s="366">
        <v>0.97</v>
      </c>
      <c r="W24" s="366">
        <v>0</v>
      </c>
      <c r="X24" s="366">
        <v>0</v>
      </c>
      <c r="Y24" s="366">
        <v>0</v>
      </c>
      <c r="Z24" s="24">
        <v>0</v>
      </c>
      <c r="AA24" s="24">
        <v>0</v>
      </c>
      <c r="AB24" s="23">
        <v>0</v>
      </c>
      <c r="AC24" s="23">
        <v>0</v>
      </c>
      <c r="AD24" s="24">
        <v>0</v>
      </c>
      <c r="AE24" s="24">
        <v>0</v>
      </c>
      <c r="AF24" s="24">
        <v>0</v>
      </c>
      <c r="AG24" s="107">
        <v>0</v>
      </c>
      <c r="AH24" s="107">
        <v>0</v>
      </c>
      <c r="AI24" s="23">
        <v>0</v>
      </c>
      <c r="AJ24" s="24">
        <v>0</v>
      </c>
      <c r="AK24" s="24">
        <v>0</v>
      </c>
      <c r="AL24" s="24">
        <v>0</v>
      </c>
      <c r="AM24" s="24">
        <v>0</v>
      </c>
      <c r="AN24" s="23">
        <v>0</v>
      </c>
      <c r="AO24" s="23">
        <v>11.6</v>
      </c>
      <c r="AP24" s="23">
        <v>1.5</v>
      </c>
      <c r="AQ24" s="23">
        <v>0</v>
      </c>
      <c r="AR24" s="23">
        <v>0</v>
      </c>
      <c r="AS24" s="23">
        <v>10.5</v>
      </c>
      <c r="AT24" s="23"/>
      <c r="AU24" s="23">
        <f>+AV81</f>
        <v>2.727967454810691</v>
      </c>
      <c r="AV24" s="36"/>
      <c r="AW24" s="23"/>
      <c r="AX24" s="23"/>
    </row>
    <row r="25" spans="1:50" ht="12.75">
      <c r="A25" s="7" t="s">
        <v>185</v>
      </c>
      <c r="B25" s="183"/>
      <c r="C25" s="23">
        <v>7.5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4">
        <v>0</v>
      </c>
      <c r="S25" s="24">
        <v>7.5</v>
      </c>
      <c r="T25" s="24">
        <v>0.4</v>
      </c>
      <c r="U25" s="24">
        <v>0.3</v>
      </c>
      <c r="V25" s="366">
        <v>2.119</v>
      </c>
      <c r="W25" s="366">
        <v>0</v>
      </c>
      <c r="X25" s="366">
        <v>0</v>
      </c>
      <c r="Y25" s="366">
        <v>0</v>
      </c>
      <c r="Z25" s="24">
        <v>0</v>
      </c>
      <c r="AA25" s="24">
        <v>0</v>
      </c>
      <c r="AB25" s="23">
        <v>0</v>
      </c>
      <c r="AC25" s="23">
        <v>0</v>
      </c>
      <c r="AD25" s="24">
        <v>0</v>
      </c>
      <c r="AE25" s="24">
        <v>0</v>
      </c>
      <c r="AF25" s="24">
        <v>0</v>
      </c>
      <c r="AG25" s="107">
        <v>0</v>
      </c>
      <c r="AH25" s="107">
        <v>0</v>
      </c>
      <c r="AI25" s="23">
        <v>0</v>
      </c>
      <c r="AJ25" s="24">
        <v>0</v>
      </c>
      <c r="AK25" s="24">
        <v>0</v>
      </c>
      <c r="AL25" s="24">
        <v>0</v>
      </c>
      <c r="AM25" s="24">
        <v>0</v>
      </c>
      <c r="AN25" s="23">
        <v>46.1</v>
      </c>
      <c r="AO25" s="23">
        <v>0.8</v>
      </c>
      <c r="AP25" s="23">
        <v>1.5</v>
      </c>
      <c r="AQ25" s="23">
        <v>0</v>
      </c>
      <c r="AR25" s="23">
        <v>0</v>
      </c>
      <c r="AS25" s="23">
        <v>0.7</v>
      </c>
      <c r="AT25" s="23"/>
      <c r="AU25" s="23">
        <f>+AV82</f>
        <v>2.2871957071651674</v>
      </c>
      <c r="AV25" s="36"/>
      <c r="AW25" s="23"/>
      <c r="AX25" s="23"/>
    </row>
    <row r="26" spans="1:50" ht="12.75">
      <c r="A26" s="7" t="s">
        <v>379</v>
      </c>
      <c r="B26" s="183">
        <v>7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100</v>
      </c>
      <c r="K26" s="23">
        <v>100</v>
      </c>
      <c r="L26" s="23">
        <v>100</v>
      </c>
      <c r="M26" s="23">
        <v>100</v>
      </c>
      <c r="N26" s="23">
        <v>100</v>
      </c>
      <c r="O26" s="23">
        <v>100</v>
      </c>
      <c r="P26" s="23">
        <v>100</v>
      </c>
      <c r="Q26" s="23">
        <v>0</v>
      </c>
      <c r="R26" s="24">
        <v>0</v>
      </c>
      <c r="S26" s="24">
        <v>7.1</v>
      </c>
      <c r="T26" s="24">
        <v>0.1</v>
      </c>
      <c r="U26" s="24">
        <v>3.1</v>
      </c>
      <c r="V26" s="366">
        <v>0</v>
      </c>
      <c r="W26" s="366">
        <v>0</v>
      </c>
      <c r="X26" s="366">
        <v>0</v>
      </c>
      <c r="Y26" s="366">
        <v>0</v>
      </c>
      <c r="Z26" s="24">
        <v>0</v>
      </c>
      <c r="AA26" s="24">
        <v>0</v>
      </c>
      <c r="AB26" s="23">
        <v>0</v>
      </c>
      <c r="AC26" s="23">
        <v>0</v>
      </c>
      <c r="AD26" s="24">
        <v>0</v>
      </c>
      <c r="AE26" s="24">
        <v>0</v>
      </c>
      <c r="AF26" s="24">
        <v>0</v>
      </c>
      <c r="AG26" s="107">
        <v>0</v>
      </c>
      <c r="AH26" s="107">
        <v>0</v>
      </c>
      <c r="AI26" s="23">
        <v>100</v>
      </c>
      <c r="AJ26" s="24">
        <v>0</v>
      </c>
      <c r="AK26" s="24">
        <v>0</v>
      </c>
      <c r="AL26" s="24">
        <v>0</v>
      </c>
      <c r="AM26" s="24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/>
      <c r="AU26" s="23">
        <f>+AV83</f>
        <v>5.452954732695087</v>
      </c>
      <c r="AV26" s="36"/>
      <c r="AW26" s="23"/>
      <c r="AX26" s="23"/>
    </row>
    <row r="27" spans="1:50" s="76" customFormat="1" ht="12.75">
      <c r="A27" s="74" t="s">
        <v>186</v>
      </c>
      <c r="B27" s="183"/>
      <c r="C27" s="22">
        <f aca="true" t="shared" si="3" ref="C27:AO27">SUM(C22:C26)</f>
        <v>100.1</v>
      </c>
      <c r="D27" s="22">
        <f t="shared" si="3"/>
        <v>100</v>
      </c>
      <c r="E27" s="22">
        <f t="shared" si="3"/>
        <v>100</v>
      </c>
      <c r="F27" s="22">
        <f t="shared" si="3"/>
        <v>100</v>
      </c>
      <c r="G27" s="5">
        <f t="shared" si="3"/>
        <v>100</v>
      </c>
      <c r="H27" s="5">
        <f t="shared" si="3"/>
        <v>100</v>
      </c>
      <c r="I27" s="22">
        <f t="shared" si="3"/>
        <v>100</v>
      </c>
      <c r="J27" s="22">
        <f t="shared" si="3"/>
        <v>100</v>
      </c>
      <c r="K27" s="22">
        <f t="shared" si="3"/>
        <v>100</v>
      </c>
      <c r="L27" s="22">
        <f t="shared" si="3"/>
        <v>100</v>
      </c>
      <c r="M27" s="22">
        <f t="shared" si="3"/>
        <v>100</v>
      </c>
      <c r="N27" s="22">
        <f t="shared" si="3"/>
        <v>100</v>
      </c>
      <c r="O27" s="22">
        <f t="shared" si="3"/>
        <v>100</v>
      </c>
      <c r="P27" s="22">
        <f>SUM(P22:P26)</f>
        <v>100</v>
      </c>
      <c r="Q27" s="22">
        <f>SUM(Q22:Q26)</f>
        <v>100</v>
      </c>
      <c r="R27" s="22">
        <f>SUM(R22:R26)</f>
        <v>100</v>
      </c>
      <c r="S27" s="22">
        <f t="shared" si="3"/>
        <v>99.9</v>
      </c>
      <c r="T27" s="22">
        <f t="shared" si="3"/>
        <v>100</v>
      </c>
      <c r="U27" s="22">
        <f t="shared" si="3"/>
        <v>99.9</v>
      </c>
      <c r="V27" s="367">
        <f t="shared" si="3"/>
        <v>99.989</v>
      </c>
      <c r="W27" s="367"/>
      <c r="X27" s="367"/>
      <c r="Y27" s="367"/>
      <c r="Z27" s="5">
        <f t="shared" si="3"/>
        <v>100</v>
      </c>
      <c r="AA27" s="22">
        <f t="shared" si="3"/>
        <v>0</v>
      </c>
      <c r="AB27" s="22">
        <f t="shared" si="3"/>
        <v>100</v>
      </c>
      <c r="AC27" s="22">
        <f t="shared" si="3"/>
        <v>100</v>
      </c>
      <c r="AD27" s="5">
        <f t="shared" si="3"/>
        <v>100</v>
      </c>
      <c r="AE27" s="5">
        <f t="shared" si="3"/>
        <v>100</v>
      </c>
      <c r="AF27" s="22">
        <f>SUM(AF22:AF26)</f>
        <v>100</v>
      </c>
      <c r="AG27" s="22">
        <f>SUM(AG22:AG26)</f>
        <v>100</v>
      </c>
      <c r="AH27" s="22">
        <f>SUM(AH22:AH26)</f>
        <v>100</v>
      </c>
      <c r="AI27" s="22">
        <f t="shared" si="3"/>
        <v>100</v>
      </c>
      <c r="AJ27" s="22">
        <f t="shared" si="3"/>
        <v>0</v>
      </c>
      <c r="AK27" s="22">
        <f t="shared" si="3"/>
        <v>100</v>
      </c>
      <c r="AL27" s="22">
        <f t="shared" si="3"/>
        <v>100</v>
      </c>
      <c r="AM27" s="5">
        <f t="shared" si="3"/>
        <v>100</v>
      </c>
      <c r="AN27" s="22">
        <f t="shared" si="3"/>
        <v>100</v>
      </c>
      <c r="AO27" s="22">
        <f t="shared" si="3"/>
        <v>99.99999999999999</v>
      </c>
      <c r="AP27" s="22">
        <f>SUM(AP22:AP26)</f>
        <v>100</v>
      </c>
      <c r="AQ27" s="22">
        <f>SUM(AQ22:AQ26)</f>
        <v>100</v>
      </c>
      <c r="AR27" s="22">
        <f>SUM(AR22:AR26)</f>
        <v>0</v>
      </c>
      <c r="AS27" s="22">
        <f>SUM(AS22:AS26)</f>
        <v>100</v>
      </c>
      <c r="AT27" s="22"/>
      <c r="AU27" s="22">
        <f>SUM(AU22:AU26)</f>
        <v>100</v>
      </c>
      <c r="AV27" s="74"/>
      <c r="AW27" s="75"/>
      <c r="AX27" s="77"/>
    </row>
    <row r="28" spans="1:50" s="45" customFormat="1" ht="21.75" customHeight="1">
      <c r="A28" s="160" t="s">
        <v>381</v>
      </c>
      <c r="B28" s="183">
        <v>8</v>
      </c>
      <c r="C28" s="25">
        <f>+'5.1. Séreignard.'!C21/'5.1. Séreignard.'!C14</f>
        <v>0.0480166615713849</v>
      </c>
      <c r="D28" s="25">
        <f>+'5.1. Séreignard.'!D21/'5.1. Séreignard.'!D14</f>
        <v>0.0364775853297255</v>
      </c>
      <c r="E28" s="25">
        <f>+'5.1. Séreignard.'!E21/'5.1. Séreignard.'!E14</f>
        <v>0.3880256122516338</v>
      </c>
      <c r="F28" s="25">
        <f>+'5.1. Séreignard.'!F21/'5.1. Séreignard.'!F14</f>
        <v>0.053841013041597136</v>
      </c>
      <c r="G28" s="25">
        <f>+'5.1. Séreignard.'!G21/'5.1. Séreignard.'!G14</f>
        <v>0.0279502728189673</v>
      </c>
      <c r="H28" s="25">
        <f>+'5.1. Séreignard.'!H21/'5.1. Séreignard.'!H14</f>
        <v>0.15707251408126394</v>
      </c>
      <c r="I28" s="42" t="s">
        <v>401</v>
      </c>
      <c r="J28" s="25">
        <f>+'5.1. Séreignard.'!J21/'5.1. Séreignard.'!J14</f>
        <v>1.4477069351230425</v>
      </c>
      <c r="K28" s="25">
        <f>+'5.1. Séreignard.'!K21/'5.1. Séreignard.'!K14</f>
        <v>0.15206594707094614</v>
      </c>
      <c r="L28" s="25">
        <f>+'5.1. Séreignard.'!L21/'5.1. Séreignard.'!L14</f>
        <v>0</v>
      </c>
      <c r="M28" s="25">
        <f>+'5.1. Séreignard.'!M21/'5.1. Séreignard.'!M14</f>
        <v>0</v>
      </c>
      <c r="N28" s="25">
        <f>+'5.1. Séreignard.'!N21/'5.1. Séreignard.'!N14</f>
        <v>0</v>
      </c>
      <c r="O28" s="25">
        <f>+'5.1. Séreignard.'!O21/'5.1. Séreignard.'!O14</f>
        <v>0.017119769910292407</v>
      </c>
      <c r="P28" s="25">
        <f>+'5.1. Séreignard.'!P21/'5.1. Séreignard.'!P14</f>
        <v>0</v>
      </c>
      <c r="Q28" s="25">
        <f>+'5.1. Séreignard.'!Q21/'5.1. Séreignard.'!Q14</f>
        <v>0.17747266717518434</v>
      </c>
      <c r="R28" s="25">
        <f>+'5.1. Séreignard.'!R21/'5.1. Séreignard.'!R14</f>
        <v>0.1266838324976284</v>
      </c>
      <c r="S28" s="25">
        <f>+'5.1. Séreignard.'!S21/'5.1. Séreignard.'!S14</f>
        <v>0.06512023528054899</v>
      </c>
      <c r="T28" s="25">
        <f>+'5.1. Séreignard.'!T21/'5.1. Séreignard.'!T14</f>
        <v>0.11436886013852199</v>
      </c>
      <c r="U28" s="25">
        <f>+'5.1. Séreignard.'!U21/'5.1. Séreignard.'!U14</f>
        <v>0.6491233156715931</v>
      </c>
      <c r="V28" s="25">
        <f>+'5.1. Séreignard.'!V21/'5.1. Séreignard.'!V14</f>
        <v>0.006003121732135067</v>
      </c>
      <c r="W28" s="25">
        <f>+'5.1. Séreignard.'!W21/'5.1. Séreignard.'!W14</f>
        <v>0.0850844942152663</v>
      </c>
      <c r="X28" s="25">
        <f>+'5.1. Séreignard.'!X21/'5.1. Séreignard.'!X14</f>
        <v>0.2527373220303408</v>
      </c>
      <c r="Y28" s="25">
        <f>+'5.1. Séreignard.'!Y21/'5.1. Séreignard.'!Y14</f>
        <v>0.3583784054680242</v>
      </c>
      <c r="Z28" s="25">
        <f>+'5.1. Séreignard.'!Z21/'5.1. Séreignard.'!Z14</f>
        <v>0.05379549060141339</v>
      </c>
      <c r="AA28" s="25">
        <f>+'5.1. Séreignard.'!AA21/'5.1. Séreignard.'!AA14</f>
        <v>0</v>
      </c>
      <c r="AB28" s="25">
        <f>+'5.1. Séreignard.'!AB21/'5.1. Séreignard.'!AB14</f>
        <v>0.007616115376045697</v>
      </c>
      <c r="AC28" s="25">
        <f>+'5.1. Séreignard.'!AC21/'5.1. Séreignard.'!AC14</f>
        <v>0.6952380952380952</v>
      </c>
      <c r="AD28" s="25">
        <f>+'5.1. Séreignard.'!AD21/'5.1. Séreignard.'!AD14</f>
        <v>0.0003824927599584722</v>
      </c>
      <c r="AE28" s="25">
        <f>+'5.1. Séreignard.'!AE21/'5.1. Séreignard.'!AE14</f>
        <v>0.2502068344728534</v>
      </c>
      <c r="AF28" s="25">
        <f>+'5.1. Séreignard.'!AF21/'5.1. Séreignard.'!AF14</f>
        <v>0.07686523519090985</v>
      </c>
      <c r="AG28" s="25">
        <f>+'5.1. Séreignard.'!AG21/'5.1. Séreignard.'!AG14</f>
        <v>0.0011584129742253113</v>
      </c>
      <c r="AH28" s="25">
        <f>+'5.1. Séreignard.'!AH21/'5.1. Séreignard.'!AH14</f>
        <v>0.01917312819884152</v>
      </c>
      <c r="AI28" s="25">
        <f>+'5.1. Séreignard.'!AI21/'5.1. Séreignard.'!AI14</f>
        <v>0.05980739989863153</v>
      </c>
      <c r="AJ28" s="25">
        <f>+'5.1. Séreignard.'!AJ21/'5.1. Séreignard.'!AJ14</f>
        <v>0.0001414327133866063</v>
      </c>
      <c r="AK28" s="25">
        <f>+'5.1. Séreignard.'!AK21/'5.1. Séreignard.'!AK14</f>
        <v>0.043941109852774635</v>
      </c>
      <c r="AL28" s="25">
        <f>+'5.1. Séreignard.'!AL21/'5.1. Séreignard.'!AL14</f>
        <v>0.1998494857429551</v>
      </c>
      <c r="AM28" s="25">
        <f>+'5.1. Séreignard.'!AM21/'5.1. Séreignard.'!AM14</f>
        <v>0.4529546030940908</v>
      </c>
      <c r="AN28" s="25">
        <f>+'5.1. Séreignard.'!AN21/'5.1. Séreignard.'!AN14</f>
        <v>0.004479759703334182</v>
      </c>
      <c r="AO28" s="25">
        <f>+'5.1. Séreignard.'!AO21/'5.1. Séreignard.'!AO14</f>
        <v>0.05028744352401667</v>
      </c>
      <c r="AP28" s="25">
        <f>+'5.1. Séreignard.'!AP21/'5.1. Séreignard.'!AP14</f>
        <v>0.5159965066585362</v>
      </c>
      <c r="AQ28" s="25">
        <f>+'5.1. Séreignard.'!AQ21/'5.1. Séreignard.'!AQ14</f>
        <v>0.023108547617974727</v>
      </c>
      <c r="AR28" s="312" t="s">
        <v>401</v>
      </c>
      <c r="AS28" s="25">
        <f>+'5.1. Séreignard.'!AS21/'5.1. Séreignard.'!AS14</f>
        <v>0.5129721378722497</v>
      </c>
      <c r="AT28" s="25"/>
      <c r="AU28" s="25">
        <f>+'5.1. Séreignard.'!AU21/'5.1. Séreignard.'!AU14</f>
        <v>0.09473858697487919</v>
      </c>
      <c r="AV28" s="25"/>
      <c r="AW28" s="25"/>
      <c r="AX28" s="25"/>
    </row>
    <row r="29" spans="1:50" s="294" customFormat="1" ht="12.75" customHeight="1">
      <c r="A29" s="256" t="s">
        <v>506</v>
      </c>
      <c r="B29" s="183">
        <v>9</v>
      </c>
      <c r="C29" s="312" t="s">
        <v>401</v>
      </c>
      <c r="D29" s="312" t="s">
        <v>401</v>
      </c>
      <c r="E29" s="312" t="s">
        <v>401</v>
      </c>
      <c r="F29" s="312">
        <v>0.5</v>
      </c>
      <c r="G29" s="312" t="s">
        <v>401</v>
      </c>
      <c r="H29" s="312" t="s">
        <v>401</v>
      </c>
      <c r="I29" s="312" t="s">
        <v>401</v>
      </c>
      <c r="J29" s="312" t="s">
        <v>401</v>
      </c>
      <c r="K29" s="312" t="s">
        <v>401</v>
      </c>
      <c r="L29" s="312" t="s">
        <v>401</v>
      </c>
      <c r="M29" s="312" t="s">
        <v>401</v>
      </c>
      <c r="N29" s="312" t="s">
        <v>401</v>
      </c>
      <c r="O29" s="312" t="s">
        <v>401</v>
      </c>
      <c r="P29" s="312" t="s">
        <v>401</v>
      </c>
      <c r="Q29" s="312" t="s">
        <v>401</v>
      </c>
      <c r="R29" s="312" t="s">
        <v>401</v>
      </c>
      <c r="S29" s="312" t="s">
        <v>401</v>
      </c>
      <c r="T29" s="312" t="s">
        <v>401</v>
      </c>
      <c r="U29" s="312" t="s">
        <v>401</v>
      </c>
      <c r="V29" s="312" t="s">
        <v>401</v>
      </c>
      <c r="W29" s="312" t="s">
        <v>401</v>
      </c>
      <c r="X29" s="312" t="s">
        <v>401</v>
      </c>
      <c r="Y29" s="312" t="s">
        <v>401</v>
      </c>
      <c r="Z29" s="312" t="s">
        <v>401</v>
      </c>
      <c r="AA29" s="312" t="s">
        <v>401</v>
      </c>
      <c r="AB29" s="312" t="s">
        <v>401</v>
      </c>
      <c r="AC29" s="312" t="s">
        <v>401</v>
      </c>
      <c r="AD29" s="312" t="s">
        <v>401</v>
      </c>
      <c r="AE29" s="312" t="s">
        <v>401</v>
      </c>
      <c r="AF29" s="312" t="s">
        <v>401</v>
      </c>
      <c r="AG29" s="312" t="s">
        <v>401</v>
      </c>
      <c r="AH29" s="312" t="s">
        <v>401</v>
      </c>
      <c r="AI29" s="312" t="s">
        <v>401</v>
      </c>
      <c r="AJ29" s="312" t="s">
        <v>401</v>
      </c>
      <c r="AK29" s="312" t="s">
        <v>401</v>
      </c>
      <c r="AL29" s="312" t="s">
        <v>401</v>
      </c>
      <c r="AM29" s="312" t="s">
        <v>401</v>
      </c>
      <c r="AN29" s="312" t="s">
        <v>401</v>
      </c>
      <c r="AO29" s="312" t="s">
        <v>401</v>
      </c>
      <c r="AP29" s="312" t="s">
        <v>401</v>
      </c>
      <c r="AQ29" s="312" t="s">
        <v>401</v>
      </c>
      <c r="AR29" s="312" t="s">
        <v>401</v>
      </c>
      <c r="AS29" s="312" t="s">
        <v>401</v>
      </c>
      <c r="AT29" s="293"/>
      <c r="AU29" s="293"/>
      <c r="AV29" s="293"/>
      <c r="AW29" s="197"/>
      <c r="AX29" s="197"/>
    </row>
    <row r="30" spans="1:50" ht="12.75">
      <c r="A30" s="7"/>
      <c r="B30" s="183"/>
      <c r="C30" s="46"/>
      <c r="D30" s="25"/>
      <c r="E30" s="25"/>
      <c r="F30" s="25"/>
      <c r="G30" s="25"/>
      <c r="H30" s="26"/>
      <c r="I30" s="25"/>
      <c r="J30" s="25"/>
      <c r="K30" s="25"/>
      <c r="L30" s="25"/>
      <c r="M30" s="25"/>
      <c r="N30" s="25"/>
      <c r="O30" s="25"/>
      <c r="P30" s="27"/>
      <c r="Q30" s="27"/>
      <c r="R30" s="27"/>
      <c r="T30" s="21"/>
      <c r="U30" s="21"/>
      <c r="V30" s="21"/>
      <c r="W30" s="21"/>
      <c r="X30" s="25"/>
      <c r="Y30" s="25"/>
      <c r="AD30" s="25"/>
      <c r="AE30" s="25"/>
      <c r="AF30" s="26"/>
      <c r="AG30" s="26"/>
      <c r="AH30" s="26"/>
      <c r="AI30" s="25"/>
      <c r="AJ30" s="25"/>
      <c r="AK30" s="25"/>
      <c r="AL30" s="25"/>
      <c r="AM30" s="25"/>
      <c r="AN30" s="25"/>
      <c r="AO30" s="25"/>
      <c r="AQ30" s="25"/>
      <c r="AR30" s="25"/>
      <c r="AS30" s="25"/>
      <c r="AT30" s="25"/>
      <c r="AU30" s="3"/>
      <c r="AV30" s="3"/>
      <c r="AW30" s="23"/>
      <c r="AX30" s="23"/>
    </row>
    <row r="31" spans="1:50" ht="12.75">
      <c r="A31" s="65"/>
      <c r="B31" s="183"/>
      <c r="C31" s="185"/>
      <c r="D31" s="26"/>
      <c r="E31" s="26"/>
      <c r="F31" s="21"/>
      <c r="G31" s="21"/>
      <c r="H31" s="20"/>
      <c r="I31" s="21"/>
      <c r="J31" s="21"/>
      <c r="K31" s="21"/>
      <c r="L31" s="21"/>
      <c r="M31" s="21"/>
      <c r="N31" s="21"/>
      <c r="O31" s="21"/>
      <c r="P31" s="21"/>
      <c r="Q31" s="21"/>
      <c r="R31" s="21"/>
      <c r="T31" s="21"/>
      <c r="U31" s="21"/>
      <c r="V31" s="21"/>
      <c r="W31" s="21"/>
      <c r="X31" s="21"/>
      <c r="Y31" s="21"/>
      <c r="Z31" s="21"/>
      <c r="AB31" s="21"/>
      <c r="AD31" s="21"/>
      <c r="AE31" s="21"/>
      <c r="AF31" s="5"/>
      <c r="AG31" s="5"/>
      <c r="AH31" s="5"/>
      <c r="AI31" s="20"/>
      <c r="AJ31" s="21"/>
      <c r="AK31" s="21"/>
      <c r="AL31" s="21"/>
      <c r="AM31" s="21"/>
      <c r="AN31" s="21"/>
      <c r="AO31" s="22"/>
      <c r="AQ31" s="22"/>
      <c r="AR31" s="22"/>
      <c r="AS31" s="22"/>
      <c r="AT31" s="22"/>
      <c r="AU31" s="4"/>
      <c r="AV31" s="4"/>
      <c r="AW31" s="5"/>
      <c r="AX31" s="22"/>
    </row>
    <row r="32" spans="1:168" s="81" customFormat="1" ht="12.75">
      <c r="A32" s="6" t="s">
        <v>187</v>
      </c>
      <c r="B32" s="202"/>
      <c r="C32" s="201"/>
      <c r="D32" s="370" t="s">
        <v>417</v>
      </c>
      <c r="E32" s="370"/>
      <c r="F32" s="79"/>
      <c r="G32" s="369" t="s">
        <v>540</v>
      </c>
      <c r="H32" s="369"/>
      <c r="I32" s="369"/>
      <c r="J32" s="369" t="s">
        <v>408</v>
      </c>
      <c r="K32" s="369"/>
      <c r="L32" s="369"/>
      <c r="M32" s="369"/>
      <c r="N32" s="369"/>
      <c r="O32" s="369"/>
      <c r="P32" s="369"/>
      <c r="Q32" s="369" t="s">
        <v>408</v>
      </c>
      <c r="R32" s="369"/>
      <c r="S32" s="371" t="s">
        <v>408</v>
      </c>
      <c r="T32" s="371"/>
      <c r="U32" s="371"/>
      <c r="V32" s="369" t="s">
        <v>408</v>
      </c>
      <c r="W32" s="369"/>
      <c r="X32" s="369"/>
      <c r="Y32" s="369"/>
      <c r="Z32" s="79"/>
      <c r="AA32" s="369" t="s">
        <v>408</v>
      </c>
      <c r="AB32" s="369"/>
      <c r="AC32" s="369"/>
      <c r="AD32" s="369"/>
      <c r="AE32" s="79"/>
      <c r="AF32" s="203"/>
      <c r="AG32" s="344" t="s">
        <v>546</v>
      </c>
      <c r="AI32" s="79"/>
      <c r="AJ32" s="203"/>
      <c r="AK32" s="203"/>
      <c r="AL32" s="369" t="s">
        <v>549</v>
      </c>
      <c r="AM32" s="369"/>
      <c r="AN32" s="369" t="s">
        <v>408</v>
      </c>
      <c r="AO32" s="369"/>
      <c r="AP32" s="369"/>
      <c r="AQ32" s="369"/>
      <c r="AR32" s="79"/>
      <c r="AS32" s="79"/>
      <c r="AT32" s="79"/>
      <c r="AU32" s="238"/>
      <c r="AV32" s="238"/>
      <c r="AW32" s="79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</row>
    <row r="33" spans="1:168" s="81" customFormat="1" ht="12.75" customHeight="1">
      <c r="A33" s="113"/>
      <c r="B33" s="202"/>
      <c r="C33" s="369" t="s">
        <v>408</v>
      </c>
      <c r="D33" s="369"/>
      <c r="E33" s="369"/>
      <c r="F33" s="79"/>
      <c r="G33" s="369" t="s">
        <v>539</v>
      </c>
      <c r="H33" s="369"/>
      <c r="I33" s="369"/>
      <c r="J33" s="203"/>
      <c r="K33" s="203"/>
      <c r="L33" s="369" t="s">
        <v>599</v>
      </c>
      <c r="M33" s="369"/>
      <c r="N33" s="369" t="s">
        <v>598</v>
      </c>
      <c r="O33" s="369"/>
      <c r="P33" s="369"/>
      <c r="Q33" s="296"/>
      <c r="R33" s="296"/>
      <c r="S33" s="79"/>
      <c r="T33" s="365" t="s">
        <v>545</v>
      </c>
      <c r="U33" s="365"/>
      <c r="V33" s="296"/>
      <c r="W33" s="296"/>
      <c r="Y33" s="346" t="s">
        <v>545</v>
      </c>
      <c r="Z33" s="79"/>
      <c r="AA33" s="369" t="s">
        <v>600</v>
      </c>
      <c r="AB33" s="369"/>
      <c r="AC33" s="369"/>
      <c r="AD33" s="369"/>
      <c r="AE33" s="79"/>
      <c r="AF33" s="79"/>
      <c r="AG33" s="344" t="s">
        <v>547</v>
      </c>
      <c r="AH33" s="79"/>
      <c r="AI33" s="79"/>
      <c r="AJ33" s="79"/>
      <c r="AK33" s="79"/>
      <c r="AL33" s="79"/>
      <c r="AM33" s="204"/>
      <c r="AN33" s="205"/>
      <c r="AO33" s="79"/>
      <c r="AP33" s="174"/>
      <c r="AQ33" s="204" t="s">
        <v>551</v>
      </c>
      <c r="AR33" s="79"/>
      <c r="AS33" s="79"/>
      <c r="AT33" s="79"/>
      <c r="AU33" s="238"/>
      <c r="AV33" s="238"/>
      <c r="AW33" s="79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</row>
    <row r="34" spans="1:168" s="60" customFormat="1" ht="12.75">
      <c r="A34" s="6"/>
      <c r="B34" s="180"/>
      <c r="C34" s="17"/>
      <c r="D34" s="366"/>
      <c r="E34" s="366"/>
      <c r="F34" s="28"/>
      <c r="G34" s="369"/>
      <c r="H34" s="369"/>
      <c r="I34" s="369"/>
      <c r="J34" s="28"/>
      <c r="K34" s="28"/>
      <c r="L34" s="369" t="s">
        <v>597</v>
      </c>
      <c r="M34" s="369"/>
      <c r="N34" s="369" t="s">
        <v>433</v>
      </c>
      <c r="O34" s="369"/>
      <c r="P34" s="369"/>
      <c r="Q34" s="28"/>
      <c r="R34" s="28"/>
      <c r="S34" s="28"/>
      <c r="T34" s="17"/>
      <c r="U34" s="17"/>
      <c r="V34" s="17"/>
      <c r="W34" s="17"/>
      <c r="X34" s="28"/>
      <c r="Y34" s="28"/>
      <c r="Z34" s="28"/>
      <c r="AA34" s="28"/>
      <c r="AB34" s="28"/>
      <c r="AC34" s="28"/>
      <c r="AD34" s="28"/>
      <c r="AE34" s="28"/>
      <c r="AF34" s="28"/>
      <c r="AG34" s="347">
        <v>2002</v>
      </c>
      <c r="AH34" s="28"/>
      <c r="AI34" s="28"/>
      <c r="AJ34" s="28"/>
      <c r="AK34" s="28"/>
      <c r="AL34" s="28"/>
      <c r="AM34" s="28"/>
      <c r="AN34" s="28"/>
      <c r="AO34" s="28"/>
      <c r="AP34" s="17"/>
      <c r="AQ34" s="204" t="s">
        <v>550</v>
      </c>
      <c r="AR34" s="28"/>
      <c r="AS34" s="28"/>
      <c r="AT34" s="28"/>
      <c r="AU34" s="7"/>
      <c r="AV34" s="7"/>
      <c r="AW34" s="28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</row>
    <row r="35" spans="1:168" s="60" customFormat="1" ht="15" customHeight="1">
      <c r="A35" s="17"/>
      <c r="B35" s="186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40"/>
      <c r="AQ35" s="241"/>
      <c r="AR35" s="241"/>
      <c r="AS35" s="28"/>
      <c r="AT35" s="28"/>
      <c r="AU35" s="7"/>
      <c r="AV35" s="7"/>
      <c r="AW35" s="28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</row>
    <row r="36" spans="1:168" s="161" customFormat="1" ht="15" customHeight="1">
      <c r="A36" s="242"/>
      <c r="B36" s="243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44"/>
      <c r="AR36" s="244"/>
      <c r="AS36" s="235"/>
      <c r="AT36" s="235"/>
      <c r="AU36" s="236"/>
      <c r="AV36" s="236"/>
      <c r="AW36" s="235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2"/>
      <c r="FE36" s="162"/>
      <c r="FF36" s="162"/>
      <c r="FG36" s="162"/>
      <c r="FH36" s="162"/>
      <c r="FI36" s="162"/>
      <c r="FJ36" s="162"/>
      <c r="FK36" s="162"/>
      <c r="FL36" s="162"/>
    </row>
    <row r="37" spans="1:168" s="98" customFormat="1" ht="12">
      <c r="A37" s="176"/>
      <c r="B37" s="237"/>
      <c r="C37" s="136" t="s">
        <v>383</v>
      </c>
      <c r="D37" s="190"/>
      <c r="E37" s="190"/>
      <c r="F37" s="190"/>
      <c r="G37" s="190"/>
      <c r="H37" s="190"/>
      <c r="I37" s="136"/>
      <c r="J37" s="136" t="s">
        <v>383</v>
      </c>
      <c r="K37" s="190"/>
      <c r="L37" s="190"/>
      <c r="M37" s="190"/>
      <c r="N37" s="136"/>
      <c r="O37" s="190"/>
      <c r="P37" s="136"/>
      <c r="Q37" s="136" t="s">
        <v>383</v>
      </c>
      <c r="R37" s="190"/>
      <c r="S37" s="136"/>
      <c r="T37" s="190"/>
      <c r="U37" s="190"/>
      <c r="V37" s="136" t="s">
        <v>383</v>
      </c>
      <c r="W37" s="190"/>
      <c r="X37" s="136"/>
      <c r="Y37" s="190"/>
      <c r="Z37" s="190"/>
      <c r="AA37" s="136" t="s">
        <v>383</v>
      </c>
      <c r="AB37" s="190"/>
      <c r="AD37" s="136"/>
      <c r="AE37" s="190"/>
      <c r="AF37" s="136" t="s">
        <v>383</v>
      </c>
      <c r="AG37" s="190"/>
      <c r="AH37" s="190"/>
      <c r="AI37" s="136"/>
      <c r="AK37" s="136" t="s">
        <v>383</v>
      </c>
      <c r="AL37" s="136"/>
      <c r="AM37" s="136"/>
      <c r="AO37" s="136"/>
      <c r="AQ37" s="136"/>
      <c r="AR37" s="136" t="s">
        <v>383</v>
      </c>
      <c r="AS37" s="190"/>
      <c r="AT37" s="190"/>
      <c r="AU37" s="117"/>
      <c r="AV37" s="117"/>
      <c r="AW37" s="190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89"/>
      <c r="DG37" s="189"/>
      <c r="DH37" s="189"/>
      <c r="DI37" s="189"/>
      <c r="DJ37" s="189"/>
      <c r="DK37" s="189"/>
      <c r="DL37" s="189"/>
      <c r="DM37" s="189"/>
      <c r="DN37" s="189"/>
      <c r="DO37" s="189"/>
      <c r="DP37" s="189"/>
      <c r="DQ37" s="189"/>
      <c r="DR37" s="189"/>
      <c r="DS37" s="189"/>
      <c r="DT37" s="189"/>
      <c r="DU37" s="189"/>
      <c r="DV37" s="189"/>
      <c r="DW37" s="189"/>
      <c r="DX37" s="189"/>
      <c r="DY37" s="189"/>
      <c r="DZ37" s="189"/>
      <c r="EA37" s="189"/>
      <c r="EB37" s="189"/>
      <c r="EC37" s="189"/>
      <c r="ED37" s="189"/>
      <c r="EE37" s="189"/>
      <c r="EF37" s="189"/>
      <c r="EG37" s="189"/>
      <c r="EH37" s="189"/>
      <c r="EI37" s="189"/>
      <c r="EJ37" s="189"/>
      <c r="EK37" s="189"/>
      <c r="EL37" s="189"/>
      <c r="EM37" s="189"/>
      <c r="EN37" s="189"/>
      <c r="EO37" s="189"/>
      <c r="EP37" s="189"/>
      <c r="EQ37" s="189"/>
      <c r="ER37" s="189"/>
      <c r="ES37" s="189"/>
      <c r="ET37" s="189"/>
      <c r="EU37" s="189"/>
      <c r="EV37" s="189"/>
      <c r="EW37" s="189"/>
      <c r="EX37" s="189"/>
      <c r="EY37" s="189"/>
      <c r="EZ37" s="189"/>
      <c r="FA37" s="189"/>
      <c r="FB37" s="189"/>
      <c r="FC37" s="189"/>
      <c r="FD37" s="189"/>
      <c r="FE37" s="189"/>
      <c r="FF37" s="189"/>
      <c r="FG37" s="189"/>
      <c r="FH37" s="189"/>
      <c r="FI37" s="189"/>
      <c r="FJ37" s="189"/>
      <c r="FK37" s="189"/>
      <c r="FL37" s="189"/>
    </row>
    <row r="38" spans="1:168" s="98" customFormat="1" ht="12">
      <c r="A38" s="176"/>
      <c r="B38" s="237"/>
      <c r="C38" s="117" t="s">
        <v>509</v>
      </c>
      <c r="D38" s="190"/>
      <c r="E38" s="190"/>
      <c r="F38" s="190"/>
      <c r="G38" s="190"/>
      <c r="H38" s="190"/>
      <c r="I38" s="117"/>
      <c r="J38" s="117" t="s">
        <v>509</v>
      </c>
      <c r="K38" s="190"/>
      <c r="L38" s="190"/>
      <c r="M38" s="190"/>
      <c r="N38" s="117"/>
      <c r="O38" s="190"/>
      <c r="P38" s="117"/>
      <c r="Q38" s="117" t="s">
        <v>509</v>
      </c>
      <c r="R38" s="190"/>
      <c r="S38" s="117"/>
      <c r="T38" s="190"/>
      <c r="U38" s="190"/>
      <c r="V38" s="117" t="s">
        <v>509</v>
      </c>
      <c r="W38" s="190"/>
      <c r="X38" s="117"/>
      <c r="Y38" s="190"/>
      <c r="Z38" s="190"/>
      <c r="AA38" s="117" t="s">
        <v>509</v>
      </c>
      <c r="AB38" s="190"/>
      <c r="AD38" s="117"/>
      <c r="AE38" s="190"/>
      <c r="AF38" s="117" t="s">
        <v>509</v>
      </c>
      <c r="AG38" s="190"/>
      <c r="AH38" s="190"/>
      <c r="AI38" s="117"/>
      <c r="AK38" s="117" t="s">
        <v>509</v>
      </c>
      <c r="AL38" s="117"/>
      <c r="AM38" s="117"/>
      <c r="AO38" s="117"/>
      <c r="AQ38" s="117"/>
      <c r="AR38" s="117" t="s">
        <v>509</v>
      </c>
      <c r="AS38" s="190"/>
      <c r="AT38" s="190"/>
      <c r="AU38" s="117"/>
      <c r="AV38" s="117"/>
      <c r="AW38" s="190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89"/>
      <c r="DF38" s="189"/>
      <c r="DG38" s="189"/>
      <c r="DH38" s="189"/>
      <c r="DI38" s="189"/>
      <c r="DJ38" s="189"/>
      <c r="DK38" s="189"/>
      <c r="DL38" s="189"/>
      <c r="DM38" s="189"/>
      <c r="DN38" s="189"/>
      <c r="DO38" s="189"/>
      <c r="DP38" s="189"/>
      <c r="DQ38" s="189"/>
      <c r="DR38" s="189"/>
      <c r="DS38" s="189"/>
      <c r="DT38" s="189"/>
      <c r="DU38" s="189"/>
      <c r="DV38" s="189"/>
      <c r="DW38" s="189"/>
      <c r="DX38" s="189"/>
      <c r="DY38" s="189"/>
      <c r="DZ38" s="189"/>
      <c r="EA38" s="189"/>
      <c r="EB38" s="189"/>
      <c r="EC38" s="189"/>
      <c r="ED38" s="189"/>
      <c r="EE38" s="189"/>
      <c r="EF38" s="189"/>
      <c r="EG38" s="189"/>
      <c r="EH38" s="189"/>
      <c r="EI38" s="189"/>
      <c r="EJ38" s="189"/>
      <c r="EK38" s="189"/>
      <c r="EL38" s="189"/>
      <c r="EM38" s="189"/>
      <c r="EN38" s="189"/>
      <c r="EO38" s="189"/>
      <c r="EP38" s="189"/>
      <c r="EQ38" s="189"/>
      <c r="ER38" s="189"/>
      <c r="ES38" s="189"/>
      <c r="ET38" s="189"/>
      <c r="EU38" s="189"/>
      <c r="EV38" s="189"/>
      <c r="EW38" s="189"/>
      <c r="EX38" s="189"/>
      <c r="EY38" s="189"/>
      <c r="EZ38" s="189"/>
      <c r="FA38" s="189"/>
      <c r="FB38" s="189"/>
      <c r="FC38" s="189"/>
      <c r="FD38" s="189"/>
      <c r="FE38" s="189"/>
      <c r="FF38" s="189"/>
      <c r="FG38" s="189"/>
      <c r="FH38" s="189"/>
      <c r="FI38" s="189"/>
      <c r="FJ38" s="189"/>
      <c r="FK38" s="189"/>
      <c r="FL38" s="189"/>
    </row>
    <row r="39" spans="1:168" s="98" customFormat="1" ht="12">
      <c r="A39" s="176"/>
      <c r="B39" s="237"/>
      <c r="C39" s="117" t="s">
        <v>391</v>
      </c>
      <c r="D39" s="190"/>
      <c r="E39" s="190"/>
      <c r="F39" s="190"/>
      <c r="G39" s="190"/>
      <c r="H39" s="190"/>
      <c r="I39" s="117"/>
      <c r="J39" s="117" t="s">
        <v>391</v>
      </c>
      <c r="K39" s="190"/>
      <c r="L39" s="190"/>
      <c r="M39" s="190"/>
      <c r="N39" s="117"/>
      <c r="O39" s="190"/>
      <c r="P39" s="117"/>
      <c r="Q39" s="117" t="s">
        <v>391</v>
      </c>
      <c r="R39" s="190"/>
      <c r="S39" s="117"/>
      <c r="T39" s="190"/>
      <c r="U39" s="190"/>
      <c r="V39" s="117" t="s">
        <v>391</v>
      </c>
      <c r="W39" s="190"/>
      <c r="X39" s="117"/>
      <c r="Y39" s="190"/>
      <c r="Z39" s="190"/>
      <c r="AA39" s="117" t="s">
        <v>391</v>
      </c>
      <c r="AB39" s="190"/>
      <c r="AD39" s="117"/>
      <c r="AE39" s="190"/>
      <c r="AF39" s="117" t="s">
        <v>391</v>
      </c>
      <c r="AG39" s="190"/>
      <c r="AH39" s="190"/>
      <c r="AI39" s="117"/>
      <c r="AK39" s="117" t="s">
        <v>391</v>
      </c>
      <c r="AL39" s="117"/>
      <c r="AM39" s="117"/>
      <c r="AO39" s="117"/>
      <c r="AQ39" s="117"/>
      <c r="AR39" s="117" t="s">
        <v>391</v>
      </c>
      <c r="AS39" s="190"/>
      <c r="AT39" s="190"/>
      <c r="AU39" s="117"/>
      <c r="AV39" s="117"/>
      <c r="AW39" s="190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89"/>
      <c r="DE39" s="189"/>
      <c r="DF39" s="189"/>
      <c r="DG39" s="189"/>
      <c r="DH39" s="189"/>
      <c r="DI39" s="189"/>
      <c r="DJ39" s="189"/>
      <c r="DK39" s="189"/>
      <c r="DL39" s="189"/>
      <c r="DM39" s="189"/>
      <c r="DN39" s="189"/>
      <c r="DO39" s="189"/>
      <c r="DP39" s="189"/>
      <c r="DQ39" s="189"/>
      <c r="DR39" s="189"/>
      <c r="DS39" s="189"/>
      <c r="DT39" s="189"/>
      <c r="DU39" s="189"/>
      <c r="DV39" s="189"/>
      <c r="DW39" s="189"/>
      <c r="DX39" s="189"/>
      <c r="DY39" s="189"/>
      <c r="DZ39" s="189"/>
      <c r="EA39" s="189"/>
      <c r="EB39" s="189"/>
      <c r="EC39" s="189"/>
      <c r="ED39" s="189"/>
      <c r="EE39" s="189"/>
      <c r="EF39" s="189"/>
      <c r="EG39" s="189"/>
      <c r="EH39" s="189"/>
      <c r="EI39" s="189"/>
      <c r="EJ39" s="189"/>
      <c r="EK39" s="189"/>
      <c r="EL39" s="189"/>
      <c r="EM39" s="189"/>
      <c r="EN39" s="189"/>
      <c r="EO39" s="189"/>
      <c r="EP39" s="189"/>
      <c r="EQ39" s="189"/>
      <c r="ER39" s="189"/>
      <c r="ES39" s="189"/>
      <c r="ET39" s="189"/>
      <c r="EU39" s="189"/>
      <c r="EV39" s="189"/>
      <c r="EW39" s="189"/>
      <c r="EX39" s="189"/>
      <c r="EY39" s="189"/>
      <c r="EZ39" s="189"/>
      <c r="FA39" s="189"/>
      <c r="FB39" s="189"/>
      <c r="FC39" s="189"/>
      <c r="FD39" s="189"/>
      <c r="FE39" s="189"/>
      <c r="FF39" s="189"/>
      <c r="FG39" s="189"/>
      <c r="FH39" s="189"/>
      <c r="FI39" s="189"/>
      <c r="FJ39" s="189"/>
      <c r="FK39" s="189"/>
      <c r="FL39" s="189"/>
    </row>
    <row r="40" spans="1:168" s="98" customFormat="1" ht="12">
      <c r="A40" s="176"/>
      <c r="B40" s="237"/>
      <c r="C40" s="117" t="s">
        <v>384</v>
      </c>
      <c r="D40" s="190"/>
      <c r="E40" s="190"/>
      <c r="F40" s="190"/>
      <c r="G40" s="190"/>
      <c r="H40" s="190"/>
      <c r="I40" s="117"/>
      <c r="J40" s="117" t="s">
        <v>384</v>
      </c>
      <c r="K40" s="190"/>
      <c r="L40" s="190"/>
      <c r="M40" s="190"/>
      <c r="N40" s="117"/>
      <c r="O40" s="190"/>
      <c r="P40" s="117"/>
      <c r="Q40" s="117" t="s">
        <v>384</v>
      </c>
      <c r="R40" s="190"/>
      <c r="S40" s="117"/>
      <c r="T40" s="190"/>
      <c r="U40" s="190"/>
      <c r="V40" s="117" t="s">
        <v>384</v>
      </c>
      <c r="W40" s="190"/>
      <c r="X40" s="117"/>
      <c r="Y40" s="190"/>
      <c r="Z40" s="190"/>
      <c r="AA40" s="117" t="s">
        <v>384</v>
      </c>
      <c r="AB40" s="190"/>
      <c r="AD40" s="117"/>
      <c r="AE40" s="190"/>
      <c r="AF40" s="117" t="s">
        <v>384</v>
      </c>
      <c r="AG40" s="190"/>
      <c r="AH40" s="190"/>
      <c r="AI40" s="117"/>
      <c r="AK40" s="117" t="s">
        <v>384</v>
      </c>
      <c r="AL40" s="117"/>
      <c r="AM40" s="117"/>
      <c r="AO40" s="117"/>
      <c r="AQ40" s="117"/>
      <c r="AR40" s="117" t="s">
        <v>384</v>
      </c>
      <c r="AS40" s="190"/>
      <c r="AT40" s="190"/>
      <c r="AU40" s="117"/>
      <c r="AV40" s="117"/>
      <c r="AW40" s="190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89"/>
      <c r="CA40" s="189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89"/>
      <c r="CM40" s="189"/>
      <c r="CN40" s="189"/>
      <c r="CO40" s="189"/>
      <c r="CP40" s="189"/>
      <c r="CQ40" s="189"/>
      <c r="CR40" s="189"/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89"/>
      <c r="DD40" s="189"/>
      <c r="DE40" s="189"/>
      <c r="DF40" s="189"/>
      <c r="DG40" s="189"/>
      <c r="DH40" s="189"/>
      <c r="DI40" s="189"/>
      <c r="DJ40" s="189"/>
      <c r="DK40" s="189"/>
      <c r="DL40" s="189"/>
      <c r="DM40" s="189"/>
      <c r="DN40" s="189"/>
      <c r="DO40" s="189"/>
      <c r="DP40" s="189"/>
      <c r="DQ40" s="189"/>
      <c r="DR40" s="189"/>
      <c r="DS40" s="189"/>
      <c r="DT40" s="189"/>
      <c r="DU40" s="189"/>
      <c r="DV40" s="189"/>
      <c r="DW40" s="189"/>
      <c r="DX40" s="189"/>
      <c r="DY40" s="189"/>
      <c r="DZ40" s="189"/>
      <c r="EA40" s="189"/>
      <c r="EB40" s="189"/>
      <c r="EC40" s="189"/>
      <c r="ED40" s="189"/>
      <c r="EE40" s="189"/>
      <c r="EF40" s="189"/>
      <c r="EG40" s="189"/>
      <c r="EH40" s="189"/>
      <c r="EI40" s="189"/>
      <c r="EJ40" s="189"/>
      <c r="EK40" s="189"/>
      <c r="EL40" s="189"/>
      <c r="EM40" s="189"/>
      <c r="EN40" s="189"/>
      <c r="EO40" s="189"/>
      <c r="EP40" s="189"/>
      <c r="EQ40" s="189"/>
      <c r="ER40" s="189"/>
      <c r="ES40" s="189"/>
      <c r="ET40" s="189"/>
      <c r="EU40" s="189"/>
      <c r="EV40" s="189"/>
      <c r="EW40" s="189"/>
      <c r="EX40" s="189"/>
      <c r="EY40" s="189"/>
      <c r="EZ40" s="189"/>
      <c r="FA40" s="189"/>
      <c r="FB40" s="189"/>
      <c r="FC40" s="189"/>
      <c r="FD40" s="189"/>
      <c r="FE40" s="189"/>
      <c r="FF40" s="189"/>
      <c r="FG40" s="189"/>
      <c r="FH40" s="189"/>
      <c r="FI40" s="189"/>
      <c r="FJ40" s="189"/>
      <c r="FK40" s="189"/>
      <c r="FL40" s="189"/>
    </row>
    <row r="41" spans="1:168" s="98" customFormat="1" ht="12">
      <c r="A41" s="176"/>
      <c r="B41" s="237"/>
      <c r="C41" s="117" t="s">
        <v>385</v>
      </c>
      <c r="D41" s="190"/>
      <c r="E41" s="190"/>
      <c r="F41" s="190"/>
      <c r="G41" s="190"/>
      <c r="H41" s="190"/>
      <c r="I41" s="117"/>
      <c r="J41" s="117" t="s">
        <v>385</v>
      </c>
      <c r="K41" s="190"/>
      <c r="L41" s="190"/>
      <c r="M41" s="190"/>
      <c r="N41" s="117"/>
      <c r="O41" s="190"/>
      <c r="P41" s="117"/>
      <c r="Q41" s="117" t="s">
        <v>385</v>
      </c>
      <c r="R41" s="190"/>
      <c r="S41" s="117"/>
      <c r="T41" s="190"/>
      <c r="U41" s="190"/>
      <c r="V41" s="117" t="s">
        <v>385</v>
      </c>
      <c r="W41" s="190"/>
      <c r="X41" s="117"/>
      <c r="Y41" s="190"/>
      <c r="Z41" s="190"/>
      <c r="AA41" s="117" t="s">
        <v>385</v>
      </c>
      <c r="AB41" s="190"/>
      <c r="AD41" s="117"/>
      <c r="AE41" s="190"/>
      <c r="AF41" s="117" t="s">
        <v>385</v>
      </c>
      <c r="AG41" s="190"/>
      <c r="AH41" s="190"/>
      <c r="AI41" s="117"/>
      <c r="AK41" s="117" t="s">
        <v>385</v>
      </c>
      <c r="AL41" s="117"/>
      <c r="AM41" s="117"/>
      <c r="AO41" s="117"/>
      <c r="AQ41" s="117"/>
      <c r="AR41" s="117" t="s">
        <v>385</v>
      </c>
      <c r="AS41" s="190"/>
      <c r="AT41" s="190"/>
      <c r="AU41" s="117"/>
      <c r="AV41" s="117"/>
      <c r="AW41" s="190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  <c r="DE41" s="189"/>
      <c r="DF41" s="189"/>
      <c r="DG41" s="189"/>
      <c r="DH41" s="189"/>
      <c r="DI41" s="189"/>
      <c r="DJ41" s="189"/>
      <c r="DK41" s="189"/>
      <c r="DL41" s="189"/>
      <c r="DM41" s="189"/>
      <c r="DN41" s="189"/>
      <c r="DO41" s="189"/>
      <c r="DP41" s="189"/>
      <c r="DQ41" s="189"/>
      <c r="DR41" s="189"/>
      <c r="DS41" s="189"/>
      <c r="DT41" s="189"/>
      <c r="DU41" s="189"/>
      <c r="DV41" s="189"/>
      <c r="DW41" s="189"/>
      <c r="DX41" s="189"/>
      <c r="DY41" s="189"/>
      <c r="DZ41" s="189"/>
      <c r="EA41" s="189"/>
      <c r="EB41" s="189"/>
      <c r="EC41" s="189"/>
      <c r="ED41" s="189"/>
      <c r="EE41" s="189"/>
      <c r="EF41" s="189"/>
      <c r="EG41" s="189"/>
      <c r="EH41" s="189"/>
      <c r="EI41" s="189"/>
      <c r="EJ41" s="189"/>
      <c r="EK41" s="189"/>
      <c r="EL41" s="189"/>
      <c r="EM41" s="189"/>
      <c r="EN41" s="189"/>
      <c r="EO41" s="189"/>
      <c r="EP41" s="189"/>
      <c r="EQ41" s="189"/>
      <c r="ER41" s="189"/>
      <c r="ES41" s="189"/>
      <c r="ET41" s="189"/>
      <c r="EU41" s="189"/>
      <c r="EV41" s="189"/>
      <c r="EW41" s="189"/>
      <c r="EX41" s="189"/>
      <c r="EY41" s="189"/>
      <c r="EZ41" s="189"/>
      <c r="FA41" s="189"/>
      <c r="FB41" s="189"/>
      <c r="FC41" s="189"/>
      <c r="FD41" s="189"/>
      <c r="FE41" s="189"/>
      <c r="FF41" s="189"/>
      <c r="FG41" s="189"/>
      <c r="FH41" s="189"/>
      <c r="FI41" s="189"/>
      <c r="FJ41" s="189"/>
      <c r="FK41" s="189"/>
      <c r="FL41" s="189"/>
    </row>
    <row r="42" spans="1:168" s="98" customFormat="1" ht="12">
      <c r="A42" s="176"/>
      <c r="B42" s="237"/>
      <c r="C42" s="117" t="s">
        <v>386</v>
      </c>
      <c r="D42" s="190"/>
      <c r="E42" s="190"/>
      <c r="F42" s="190"/>
      <c r="G42" s="190"/>
      <c r="H42" s="190"/>
      <c r="I42" s="117"/>
      <c r="J42" s="117" t="s">
        <v>386</v>
      </c>
      <c r="K42" s="190"/>
      <c r="L42" s="190"/>
      <c r="M42" s="190"/>
      <c r="N42" s="117"/>
      <c r="O42" s="190"/>
      <c r="P42" s="117"/>
      <c r="Q42" s="117" t="s">
        <v>386</v>
      </c>
      <c r="R42" s="190"/>
      <c r="S42" s="117"/>
      <c r="T42" s="190"/>
      <c r="U42" s="190"/>
      <c r="V42" s="117" t="s">
        <v>386</v>
      </c>
      <c r="W42" s="190"/>
      <c r="X42" s="117"/>
      <c r="Y42" s="190"/>
      <c r="Z42" s="190"/>
      <c r="AA42" s="117" t="s">
        <v>386</v>
      </c>
      <c r="AB42" s="190"/>
      <c r="AD42" s="117"/>
      <c r="AE42" s="190"/>
      <c r="AF42" s="117" t="s">
        <v>386</v>
      </c>
      <c r="AG42" s="190"/>
      <c r="AH42" s="190"/>
      <c r="AI42" s="117"/>
      <c r="AK42" s="117" t="s">
        <v>386</v>
      </c>
      <c r="AL42" s="117"/>
      <c r="AM42" s="117"/>
      <c r="AO42" s="117"/>
      <c r="AQ42" s="117"/>
      <c r="AR42" s="117" t="s">
        <v>386</v>
      </c>
      <c r="AS42" s="190"/>
      <c r="AT42" s="190"/>
      <c r="AU42" s="117"/>
      <c r="AV42" s="117"/>
      <c r="AW42" s="190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  <c r="DT42" s="189"/>
      <c r="DU42" s="189"/>
      <c r="DV42" s="189"/>
      <c r="DW42" s="189"/>
      <c r="DX42" s="189"/>
      <c r="DY42" s="189"/>
      <c r="DZ42" s="189"/>
      <c r="EA42" s="189"/>
      <c r="EB42" s="189"/>
      <c r="EC42" s="189"/>
      <c r="ED42" s="189"/>
      <c r="EE42" s="189"/>
      <c r="EF42" s="189"/>
      <c r="EG42" s="189"/>
      <c r="EH42" s="189"/>
      <c r="EI42" s="189"/>
      <c r="EJ42" s="189"/>
      <c r="EK42" s="189"/>
      <c r="EL42" s="189"/>
      <c r="EM42" s="189"/>
      <c r="EN42" s="189"/>
      <c r="EO42" s="189"/>
      <c r="EP42" s="189"/>
      <c r="EQ42" s="189"/>
      <c r="ER42" s="189"/>
      <c r="ES42" s="189"/>
      <c r="ET42" s="189"/>
      <c r="EU42" s="189"/>
      <c r="EV42" s="189"/>
      <c r="EW42" s="189"/>
      <c r="EX42" s="189"/>
      <c r="EY42" s="189"/>
      <c r="EZ42" s="189"/>
      <c r="FA42" s="189"/>
      <c r="FB42" s="189"/>
      <c r="FC42" s="189"/>
      <c r="FD42" s="189"/>
      <c r="FE42" s="189"/>
      <c r="FF42" s="189"/>
      <c r="FG42" s="189"/>
      <c r="FH42" s="189"/>
      <c r="FI42" s="189"/>
      <c r="FJ42" s="189"/>
      <c r="FK42" s="189"/>
      <c r="FL42" s="189"/>
    </row>
    <row r="43" spans="1:168" s="98" customFormat="1" ht="12">
      <c r="A43" s="176"/>
      <c r="B43" s="237"/>
      <c r="C43" s="117" t="s">
        <v>510</v>
      </c>
      <c r="D43" s="190"/>
      <c r="E43" s="190"/>
      <c r="F43" s="190"/>
      <c r="G43" s="190"/>
      <c r="H43" s="190"/>
      <c r="I43" s="117"/>
      <c r="J43" s="117" t="s">
        <v>510</v>
      </c>
      <c r="K43" s="190"/>
      <c r="L43" s="190"/>
      <c r="M43" s="190"/>
      <c r="N43" s="117"/>
      <c r="O43" s="190"/>
      <c r="P43" s="117"/>
      <c r="Q43" s="117" t="s">
        <v>510</v>
      </c>
      <c r="R43" s="190"/>
      <c r="S43" s="117"/>
      <c r="T43" s="190"/>
      <c r="U43" s="190"/>
      <c r="V43" s="117" t="s">
        <v>510</v>
      </c>
      <c r="W43" s="190"/>
      <c r="X43" s="117"/>
      <c r="Y43" s="190"/>
      <c r="Z43" s="190"/>
      <c r="AA43" s="117" t="s">
        <v>510</v>
      </c>
      <c r="AB43" s="190"/>
      <c r="AD43" s="117"/>
      <c r="AE43" s="190"/>
      <c r="AF43" s="117" t="s">
        <v>510</v>
      </c>
      <c r="AG43" s="190"/>
      <c r="AH43" s="190"/>
      <c r="AI43" s="117"/>
      <c r="AK43" s="117" t="s">
        <v>510</v>
      </c>
      <c r="AL43" s="117"/>
      <c r="AM43" s="117"/>
      <c r="AO43" s="117"/>
      <c r="AQ43" s="117"/>
      <c r="AR43" s="117" t="s">
        <v>510</v>
      </c>
      <c r="AS43" s="190"/>
      <c r="AT43" s="190"/>
      <c r="AU43" s="117"/>
      <c r="AV43" s="117"/>
      <c r="AW43" s="190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89"/>
      <c r="CN43" s="189"/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89"/>
      <c r="DG43" s="189"/>
      <c r="DH43" s="189"/>
      <c r="DI43" s="189"/>
      <c r="DJ43" s="189"/>
      <c r="DK43" s="189"/>
      <c r="DL43" s="189"/>
      <c r="DM43" s="189"/>
      <c r="DN43" s="189"/>
      <c r="DO43" s="189"/>
      <c r="DP43" s="189"/>
      <c r="DQ43" s="189"/>
      <c r="DR43" s="189"/>
      <c r="DS43" s="189"/>
      <c r="DT43" s="189"/>
      <c r="DU43" s="189"/>
      <c r="DV43" s="189"/>
      <c r="DW43" s="189"/>
      <c r="DX43" s="189"/>
      <c r="DY43" s="189"/>
      <c r="DZ43" s="189"/>
      <c r="EA43" s="189"/>
      <c r="EB43" s="189"/>
      <c r="EC43" s="189"/>
      <c r="ED43" s="189"/>
      <c r="EE43" s="189"/>
      <c r="EF43" s="189"/>
      <c r="EG43" s="189"/>
      <c r="EH43" s="189"/>
      <c r="EI43" s="189"/>
      <c r="EJ43" s="189"/>
      <c r="EK43" s="189"/>
      <c r="EL43" s="189"/>
      <c r="EM43" s="189"/>
      <c r="EN43" s="189"/>
      <c r="EO43" s="189"/>
      <c r="EP43" s="189"/>
      <c r="EQ43" s="189"/>
      <c r="ER43" s="189"/>
      <c r="ES43" s="189"/>
      <c r="ET43" s="189"/>
      <c r="EU43" s="189"/>
      <c r="EV43" s="189"/>
      <c r="EW43" s="189"/>
      <c r="EX43" s="189"/>
      <c r="EY43" s="189"/>
      <c r="EZ43" s="189"/>
      <c r="FA43" s="189"/>
      <c r="FB43" s="189"/>
      <c r="FC43" s="189"/>
      <c r="FD43" s="189"/>
      <c r="FE43" s="189"/>
      <c r="FF43" s="189"/>
      <c r="FG43" s="189"/>
      <c r="FH43" s="189"/>
      <c r="FI43" s="189"/>
      <c r="FJ43" s="189"/>
      <c r="FK43" s="189"/>
      <c r="FL43" s="189"/>
    </row>
    <row r="44" spans="1:168" s="98" customFormat="1" ht="12">
      <c r="A44" s="176"/>
      <c r="B44" s="237"/>
      <c r="C44" s="117" t="s">
        <v>511</v>
      </c>
      <c r="D44" s="190"/>
      <c r="E44" s="190"/>
      <c r="F44" s="190"/>
      <c r="G44" s="190"/>
      <c r="H44" s="190"/>
      <c r="I44" s="117"/>
      <c r="J44" s="117" t="s">
        <v>511</v>
      </c>
      <c r="K44" s="190"/>
      <c r="L44" s="190"/>
      <c r="M44" s="190"/>
      <c r="N44" s="117"/>
      <c r="O44" s="190"/>
      <c r="P44" s="117"/>
      <c r="Q44" s="117" t="s">
        <v>511</v>
      </c>
      <c r="R44" s="190"/>
      <c r="S44" s="117"/>
      <c r="T44" s="190"/>
      <c r="U44" s="190"/>
      <c r="V44" s="117" t="s">
        <v>511</v>
      </c>
      <c r="W44" s="190"/>
      <c r="X44" s="117"/>
      <c r="Y44" s="190"/>
      <c r="Z44" s="190"/>
      <c r="AA44" s="117" t="s">
        <v>511</v>
      </c>
      <c r="AB44" s="190"/>
      <c r="AD44" s="117"/>
      <c r="AE44" s="190"/>
      <c r="AF44" s="117" t="s">
        <v>511</v>
      </c>
      <c r="AG44" s="190"/>
      <c r="AH44" s="190"/>
      <c r="AI44" s="117"/>
      <c r="AK44" s="117" t="s">
        <v>511</v>
      </c>
      <c r="AL44" s="117"/>
      <c r="AM44" s="117"/>
      <c r="AO44" s="117"/>
      <c r="AQ44" s="117"/>
      <c r="AR44" s="117" t="s">
        <v>511</v>
      </c>
      <c r="AS44" s="190"/>
      <c r="AT44" s="190"/>
      <c r="AU44" s="117"/>
      <c r="AV44" s="117"/>
      <c r="AW44" s="190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89"/>
      <c r="DG44" s="189"/>
      <c r="DH44" s="189"/>
      <c r="DI44" s="189"/>
      <c r="DJ44" s="189"/>
      <c r="DK44" s="189"/>
      <c r="DL44" s="189"/>
      <c r="DM44" s="189"/>
      <c r="DN44" s="189"/>
      <c r="DO44" s="189"/>
      <c r="DP44" s="189"/>
      <c r="DQ44" s="189"/>
      <c r="DR44" s="189"/>
      <c r="DS44" s="189"/>
      <c r="DT44" s="189"/>
      <c r="DU44" s="189"/>
      <c r="DV44" s="189"/>
      <c r="DW44" s="189"/>
      <c r="DX44" s="189"/>
      <c r="DY44" s="189"/>
      <c r="DZ44" s="189"/>
      <c r="EA44" s="189"/>
      <c r="EB44" s="189"/>
      <c r="EC44" s="189"/>
      <c r="ED44" s="189"/>
      <c r="EE44" s="189"/>
      <c r="EF44" s="189"/>
      <c r="EG44" s="189"/>
      <c r="EH44" s="189"/>
      <c r="EI44" s="189"/>
      <c r="EJ44" s="189"/>
      <c r="EK44" s="189"/>
      <c r="EL44" s="189"/>
      <c r="EM44" s="189"/>
      <c r="EN44" s="189"/>
      <c r="EO44" s="189"/>
      <c r="EP44" s="189"/>
      <c r="EQ44" s="189"/>
      <c r="ER44" s="189"/>
      <c r="ES44" s="189"/>
      <c r="ET44" s="189"/>
      <c r="EU44" s="189"/>
      <c r="EV44" s="189"/>
      <c r="EW44" s="189"/>
      <c r="EX44" s="189"/>
      <c r="EY44" s="189"/>
      <c r="EZ44" s="189"/>
      <c r="FA44" s="189"/>
      <c r="FB44" s="189"/>
      <c r="FC44" s="189"/>
      <c r="FD44" s="189"/>
      <c r="FE44" s="189"/>
      <c r="FF44" s="189"/>
      <c r="FG44" s="189"/>
      <c r="FH44" s="189"/>
      <c r="FI44" s="189"/>
      <c r="FJ44" s="189"/>
      <c r="FK44" s="189"/>
      <c r="FL44" s="189"/>
    </row>
    <row r="45" spans="1:168" s="98" customFormat="1" ht="12">
      <c r="A45" s="176"/>
      <c r="B45" s="237"/>
      <c r="C45" s="117" t="s">
        <v>387</v>
      </c>
      <c r="D45" s="190"/>
      <c r="E45" s="190"/>
      <c r="F45" s="190"/>
      <c r="G45" s="190"/>
      <c r="H45" s="190"/>
      <c r="I45" s="117"/>
      <c r="J45" s="117" t="s">
        <v>387</v>
      </c>
      <c r="K45" s="190"/>
      <c r="L45" s="190"/>
      <c r="M45" s="190"/>
      <c r="N45" s="117"/>
      <c r="O45" s="190"/>
      <c r="P45" s="117"/>
      <c r="Q45" s="117" t="s">
        <v>387</v>
      </c>
      <c r="R45" s="190"/>
      <c r="S45" s="117"/>
      <c r="T45" s="190"/>
      <c r="U45" s="190"/>
      <c r="V45" s="117" t="s">
        <v>387</v>
      </c>
      <c r="W45" s="190"/>
      <c r="X45" s="117"/>
      <c r="Y45" s="190"/>
      <c r="Z45" s="190"/>
      <c r="AA45" s="117" t="s">
        <v>387</v>
      </c>
      <c r="AB45" s="190"/>
      <c r="AD45" s="117"/>
      <c r="AE45" s="190"/>
      <c r="AF45" s="117" t="s">
        <v>387</v>
      </c>
      <c r="AG45" s="190"/>
      <c r="AH45" s="190"/>
      <c r="AI45" s="117"/>
      <c r="AK45" s="117" t="s">
        <v>387</v>
      </c>
      <c r="AL45" s="117"/>
      <c r="AM45" s="117"/>
      <c r="AO45" s="117"/>
      <c r="AQ45" s="117"/>
      <c r="AR45" s="117" t="s">
        <v>387</v>
      </c>
      <c r="AS45" s="190"/>
      <c r="AT45" s="190"/>
      <c r="AU45" s="117"/>
      <c r="AV45" s="117"/>
      <c r="AW45" s="190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  <c r="BS45" s="189"/>
      <c r="BT45" s="189"/>
      <c r="BU45" s="189"/>
      <c r="BV45" s="189"/>
      <c r="BW45" s="189"/>
      <c r="BX45" s="189"/>
      <c r="BY45" s="189"/>
      <c r="BZ45" s="189"/>
      <c r="CA45" s="189"/>
      <c r="CB45" s="189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89"/>
      <c r="DG45" s="189"/>
      <c r="DH45" s="189"/>
      <c r="DI45" s="189"/>
      <c r="DJ45" s="189"/>
      <c r="DK45" s="189"/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89"/>
      <c r="DX45" s="189"/>
      <c r="DY45" s="189"/>
      <c r="DZ45" s="189"/>
      <c r="EA45" s="189"/>
      <c r="EB45" s="189"/>
      <c r="EC45" s="189"/>
      <c r="ED45" s="189"/>
      <c r="EE45" s="189"/>
      <c r="EF45" s="189"/>
      <c r="EG45" s="189"/>
      <c r="EH45" s="189"/>
      <c r="EI45" s="189"/>
      <c r="EJ45" s="189"/>
      <c r="EK45" s="189"/>
      <c r="EL45" s="189"/>
      <c r="EM45" s="189"/>
      <c r="EN45" s="189"/>
      <c r="EO45" s="189"/>
      <c r="EP45" s="189"/>
      <c r="EQ45" s="189"/>
      <c r="ER45" s="189"/>
      <c r="ES45" s="189"/>
      <c r="ET45" s="189"/>
      <c r="EU45" s="189"/>
      <c r="EV45" s="189"/>
      <c r="EW45" s="189"/>
      <c r="EX45" s="189"/>
      <c r="EY45" s="189"/>
      <c r="EZ45" s="189"/>
      <c r="FA45" s="189"/>
      <c r="FB45" s="189"/>
      <c r="FC45" s="189"/>
      <c r="FD45" s="189"/>
      <c r="FE45" s="189"/>
      <c r="FF45" s="189"/>
      <c r="FG45" s="189"/>
      <c r="FH45" s="189"/>
      <c r="FI45" s="189"/>
      <c r="FJ45" s="189"/>
      <c r="FK45" s="189"/>
      <c r="FL45" s="189"/>
    </row>
    <row r="46" spans="1:168" s="98" customFormat="1" ht="12">
      <c r="A46" s="176"/>
      <c r="B46" s="237"/>
      <c r="C46" s="117" t="s">
        <v>388</v>
      </c>
      <c r="D46" s="190"/>
      <c r="E46" s="190"/>
      <c r="F46" s="190"/>
      <c r="G46" s="190"/>
      <c r="H46" s="190"/>
      <c r="I46" s="117"/>
      <c r="J46" s="117" t="s">
        <v>388</v>
      </c>
      <c r="K46" s="190"/>
      <c r="L46" s="190"/>
      <c r="M46" s="190"/>
      <c r="N46" s="117"/>
      <c r="O46" s="190"/>
      <c r="P46" s="117"/>
      <c r="Q46" s="117" t="s">
        <v>388</v>
      </c>
      <c r="R46" s="190"/>
      <c r="S46" s="117"/>
      <c r="T46" s="190"/>
      <c r="U46" s="190"/>
      <c r="V46" s="117" t="s">
        <v>388</v>
      </c>
      <c r="W46" s="190"/>
      <c r="X46" s="117"/>
      <c r="Y46" s="190"/>
      <c r="Z46" s="190"/>
      <c r="AA46" s="117" t="s">
        <v>388</v>
      </c>
      <c r="AB46" s="190"/>
      <c r="AD46" s="117"/>
      <c r="AE46" s="190"/>
      <c r="AF46" s="117" t="s">
        <v>388</v>
      </c>
      <c r="AG46" s="190"/>
      <c r="AH46" s="190"/>
      <c r="AI46" s="117"/>
      <c r="AK46" s="117" t="s">
        <v>388</v>
      </c>
      <c r="AL46" s="117"/>
      <c r="AM46" s="117"/>
      <c r="AO46" s="117"/>
      <c r="AQ46" s="117"/>
      <c r="AR46" s="117" t="s">
        <v>388</v>
      </c>
      <c r="AS46" s="190"/>
      <c r="AT46" s="190"/>
      <c r="AU46" s="117"/>
      <c r="AV46" s="117"/>
      <c r="AW46" s="190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89"/>
      <c r="BQ46" s="189"/>
      <c r="BR46" s="189"/>
      <c r="BS46" s="189"/>
      <c r="BT46" s="189"/>
      <c r="BU46" s="189"/>
      <c r="BV46" s="189"/>
      <c r="BW46" s="189"/>
      <c r="BX46" s="189"/>
      <c r="BY46" s="189"/>
      <c r="BZ46" s="189"/>
      <c r="CA46" s="189"/>
      <c r="CB46" s="189"/>
      <c r="CC46" s="189"/>
      <c r="CD46" s="189"/>
      <c r="CE46" s="189"/>
      <c r="CF46" s="189"/>
      <c r="CG46" s="189"/>
      <c r="CH46" s="189"/>
      <c r="CI46" s="189"/>
      <c r="CJ46" s="189"/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  <c r="DD46" s="189"/>
      <c r="DE46" s="189"/>
      <c r="DF46" s="189"/>
      <c r="DG46" s="189"/>
      <c r="DH46" s="189"/>
      <c r="DI46" s="189"/>
      <c r="DJ46" s="189"/>
      <c r="DK46" s="189"/>
      <c r="DL46" s="189"/>
      <c r="DM46" s="189"/>
      <c r="DN46" s="189"/>
      <c r="DO46" s="189"/>
      <c r="DP46" s="189"/>
      <c r="DQ46" s="189"/>
      <c r="DR46" s="189"/>
      <c r="DS46" s="189"/>
      <c r="DT46" s="189"/>
      <c r="DU46" s="189"/>
      <c r="DV46" s="189"/>
      <c r="DW46" s="189"/>
      <c r="DX46" s="189"/>
      <c r="DY46" s="189"/>
      <c r="DZ46" s="189"/>
      <c r="EA46" s="189"/>
      <c r="EB46" s="189"/>
      <c r="EC46" s="189"/>
      <c r="ED46" s="189"/>
      <c r="EE46" s="189"/>
      <c r="EF46" s="189"/>
      <c r="EG46" s="189"/>
      <c r="EH46" s="189"/>
      <c r="EI46" s="189"/>
      <c r="EJ46" s="189"/>
      <c r="EK46" s="189"/>
      <c r="EL46" s="189"/>
      <c r="EM46" s="189"/>
      <c r="EN46" s="189"/>
      <c r="EO46" s="189"/>
      <c r="EP46" s="189"/>
      <c r="EQ46" s="189"/>
      <c r="ER46" s="189"/>
      <c r="ES46" s="189"/>
      <c r="ET46" s="189"/>
      <c r="EU46" s="189"/>
      <c r="EV46" s="189"/>
      <c r="EW46" s="189"/>
      <c r="EX46" s="189"/>
      <c r="EY46" s="189"/>
      <c r="EZ46" s="189"/>
      <c r="FA46" s="189"/>
      <c r="FB46" s="189"/>
      <c r="FC46" s="189"/>
      <c r="FD46" s="189"/>
      <c r="FE46" s="189"/>
      <c r="FF46" s="189"/>
      <c r="FG46" s="189"/>
      <c r="FH46" s="189"/>
      <c r="FI46" s="189"/>
      <c r="FJ46" s="189"/>
      <c r="FK46" s="189"/>
      <c r="FL46" s="189"/>
    </row>
    <row r="47" spans="1:168" s="60" customFormat="1" ht="12.75">
      <c r="A47" s="17"/>
      <c r="B47" s="186"/>
      <c r="C47" s="117" t="s">
        <v>512</v>
      </c>
      <c r="D47" s="28"/>
      <c r="E47" s="28"/>
      <c r="F47" s="28"/>
      <c r="G47" s="28"/>
      <c r="H47" s="28"/>
      <c r="I47" s="7"/>
      <c r="J47" s="117" t="s">
        <v>512</v>
      </c>
      <c r="K47" s="28"/>
      <c r="L47" s="28"/>
      <c r="M47" s="28"/>
      <c r="N47" s="28"/>
      <c r="O47" s="28"/>
      <c r="P47" s="7"/>
      <c r="Q47" s="117" t="s">
        <v>512</v>
      </c>
      <c r="R47" s="28"/>
      <c r="S47" s="7"/>
      <c r="T47" s="28"/>
      <c r="U47" s="28"/>
      <c r="V47" s="117" t="s">
        <v>512</v>
      </c>
      <c r="W47" s="28"/>
      <c r="X47" s="28"/>
      <c r="Y47" s="28"/>
      <c r="Z47" s="28"/>
      <c r="AA47" s="117" t="s">
        <v>512</v>
      </c>
      <c r="AB47" s="28"/>
      <c r="AC47" s="28"/>
      <c r="AD47" s="28"/>
      <c r="AE47" s="28"/>
      <c r="AF47" s="117" t="s">
        <v>512</v>
      </c>
      <c r="AG47" s="28"/>
      <c r="AH47" s="28"/>
      <c r="AI47" s="28"/>
      <c r="AJ47" s="7"/>
      <c r="AK47" s="117" t="s">
        <v>512</v>
      </c>
      <c r="AL47" s="7"/>
      <c r="AM47" s="7"/>
      <c r="AN47" s="7"/>
      <c r="AO47" s="28"/>
      <c r="AP47" s="17"/>
      <c r="AQ47" s="7"/>
      <c r="AR47" s="117" t="s">
        <v>512</v>
      </c>
      <c r="AS47" s="28"/>
      <c r="AT47" s="28"/>
      <c r="AU47" s="7"/>
      <c r="AV47" s="7"/>
      <c r="AW47" s="28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</row>
    <row r="48" spans="1:168" s="60" customFormat="1" ht="12.75">
      <c r="A48" s="17"/>
      <c r="B48" s="186"/>
      <c r="C48" s="11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7"/>
      <c r="AM48" s="7"/>
      <c r="AN48" s="7"/>
      <c r="AO48" s="28"/>
      <c r="AP48" s="17"/>
      <c r="AQ48" s="7"/>
      <c r="AR48" s="7"/>
      <c r="AS48" s="28"/>
      <c r="AT48" s="28"/>
      <c r="AU48" s="7"/>
      <c r="AV48" s="7"/>
      <c r="AW48" s="28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</row>
    <row r="49" spans="1:168" s="60" customFormat="1" ht="12.75">
      <c r="A49" s="17"/>
      <c r="B49" s="186"/>
      <c r="C49" s="117"/>
      <c r="D49" s="29"/>
      <c r="E49" s="29"/>
      <c r="F49" s="29"/>
      <c r="G49" s="29"/>
      <c r="H49" s="28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8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8"/>
      <c r="AG49" s="28"/>
      <c r="AH49" s="28"/>
      <c r="AI49" s="29"/>
      <c r="AJ49" s="29"/>
      <c r="AK49" s="29"/>
      <c r="AL49" s="30"/>
      <c r="AM49" s="30"/>
      <c r="AN49" s="30"/>
      <c r="AO49" s="28"/>
      <c r="AQ49" s="30"/>
      <c r="AR49" s="30"/>
      <c r="AS49" s="29"/>
      <c r="AT49" s="29"/>
      <c r="AU49" s="30"/>
      <c r="AV49" s="30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</row>
    <row r="50" spans="1:168" s="60" customFormat="1" ht="12.75">
      <c r="A50" s="17"/>
      <c r="B50" s="186"/>
      <c r="C50" s="117"/>
      <c r="D50" s="29"/>
      <c r="E50" s="29"/>
      <c r="F50" s="29"/>
      <c r="G50" s="29"/>
      <c r="H50" s="28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8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8"/>
      <c r="AG50" s="28"/>
      <c r="AH50" s="28"/>
      <c r="AI50" s="29"/>
      <c r="AJ50" s="29"/>
      <c r="AK50" s="29"/>
      <c r="AL50" s="30"/>
      <c r="AM50" s="30"/>
      <c r="AN50" s="30"/>
      <c r="AO50" s="28"/>
      <c r="AQ50" s="30"/>
      <c r="AR50" s="30"/>
      <c r="AS50" s="29"/>
      <c r="AT50" s="29"/>
      <c r="AU50" s="30"/>
      <c r="AV50" s="30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</row>
    <row r="51" spans="1:168" s="60" customFormat="1" ht="12.75">
      <c r="A51" s="17"/>
      <c r="B51" s="182"/>
      <c r="C51" s="117"/>
      <c r="D51" s="29"/>
      <c r="E51" s="29"/>
      <c r="F51" s="29"/>
      <c r="G51" s="29"/>
      <c r="H51" s="28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8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8"/>
      <c r="AG51" s="28"/>
      <c r="AH51" s="28"/>
      <c r="AI51" s="29"/>
      <c r="AJ51" s="29"/>
      <c r="AK51" s="29"/>
      <c r="AL51" s="30"/>
      <c r="AM51" s="30"/>
      <c r="AN51" s="30"/>
      <c r="AO51" s="28"/>
      <c r="AQ51" s="30"/>
      <c r="AR51" s="30"/>
      <c r="AS51" s="29"/>
      <c r="AT51" s="29"/>
      <c r="AU51" s="30"/>
      <c r="AV51" s="30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</row>
    <row r="52" spans="1:168" s="60" customFormat="1" ht="12.75">
      <c r="A52" s="17"/>
      <c r="B52" s="182"/>
      <c r="C52" s="30"/>
      <c r="D52" s="29"/>
      <c r="E52" s="29"/>
      <c r="F52" s="29"/>
      <c r="G52" s="29"/>
      <c r="H52" s="28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8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8"/>
      <c r="AG52" s="28"/>
      <c r="AH52" s="28"/>
      <c r="AI52" s="29"/>
      <c r="AJ52" s="29"/>
      <c r="AK52" s="29"/>
      <c r="AL52" s="30"/>
      <c r="AM52" s="30"/>
      <c r="AN52" s="30"/>
      <c r="AO52" s="28"/>
      <c r="AQ52" s="30"/>
      <c r="AR52" s="30"/>
      <c r="AS52" s="29"/>
      <c r="AT52" s="29"/>
      <c r="AU52" s="30"/>
      <c r="AV52" s="30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</row>
    <row r="53" spans="1:168" s="60" customFormat="1" ht="12.75">
      <c r="A53" s="17"/>
      <c r="B53" s="182"/>
      <c r="C53" s="30"/>
      <c r="D53" s="29"/>
      <c r="E53" s="29"/>
      <c r="F53" s="29"/>
      <c r="G53" s="29"/>
      <c r="H53" s="28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8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8"/>
      <c r="AG53" s="28"/>
      <c r="AH53" s="28"/>
      <c r="AI53" s="29"/>
      <c r="AJ53" s="29"/>
      <c r="AK53" s="29"/>
      <c r="AL53" s="30"/>
      <c r="AM53" s="30"/>
      <c r="AN53" s="30"/>
      <c r="AO53" s="28"/>
      <c r="AQ53" s="30"/>
      <c r="AR53" s="30"/>
      <c r="AS53" s="29"/>
      <c r="AT53" s="29"/>
      <c r="AU53" s="30"/>
      <c r="AV53" s="30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</row>
    <row r="54" spans="1:168" s="60" customFormat="1" ht="12.75">
      <c r="A54" s="17"/>
      <c r="B54" s="182"/>
      <c r="C54" s="30"/>
      <c r="D54" s="29"/>
      <c r="E54" s="29"/>
      <c r="F54" s="29"/>
      <c r="G54" s="29"/>
      <c r="H54" s="28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8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8"/>
      <c r="AG54" s="28"/>
      <c r="AH54" s="28"/>
      <c r="AI54" s="29"/>
      <c r="AJ54" s="29"/>
      <c r="AK54" s="29"/>
      <c r="AL54" s="30"/>
      <c r="AM54" s="30"/>
      <c r="AN54" s="30"/>
      <c r="AO54" s="28"/>
      <c r="AQ54" s="30"/>
      <c r="AR54" s="30"/>
      <c r="AS54" s="29"/>
      <c r="AT54" s="29"/>
      <c r="AU54" s="30"/>
      <c r="AV54" s="30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</row>
    <row r="55" spans="1:168" s="60" customFormat="1" ht="12.75">
      <c r="A55" s="17"/>
      <c r="B55" s="182"/>
      <c r="C55" s="30"/>
      <c r="D55" s="29"/>
      <c r="E55" s="29"/>
      <c r="F55" s="29"/>
      <c r="G55" s="29"/>
      <c r="H55" s="28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8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8"/>
      <c r="AG55" s="28"/>
      <c r="AH55" s="28"/>
      <c r="AI55" s="29"/>
      <c r="AJ55" s="29"/>
      <c r="AK55" s="29"/>
      <c r="AL55" s="30"/>
      <c r="AM55" s="30"/>
      <c r="AN55" s="30"/>
      <c r="AO55" s="28"/>
      <c r="AQ55" s="30"/>
      <c r="AR55" s="30"/>
      <c r="AS55" s="29"/>
      <c r="AT55" s="29"/>
      <c r="AU55" s="30"/>
      <c r="AV55" s="30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</row>
    <row r="56" spans="1:168" s="60" customFormat="1" ht="12.75">
      <c r="A56" s="17"/>
      <c r="B56" s="182"/>
      <c r="C56" s="30"/>
      <c r="D56" s="29"/>
      <c r="E56" s="29"/>
      <c r="F56" s="29"/>
      <c r="G56" s="29"/>
      <c r="H56" s="28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8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8"/>
      <c r="AG56" s="28"/>
      <c r="AH56" s="28"/>
      <c r="AI56" s="29"/>
      <c r="AJ56" s="29"/>
      <c r="AK56" s="29"/>
      <c r="AL56" s="30"/>
      <c r="AM56" s="30"/>
      <c r="AN56" s="30"/>
      <c r="AO56" s="28"/>
      <c r="AQ56" s="30"/>
      <c r="AR56" s="30"/>
      <c r="AS56" s="29"/>
      <c r="AT56" s="29"/>
      <c r="AU56" s="30"/>
      <c r="AV56" s="30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</row>
    <row r="57" spans="1:168" s="60" customFormat="1" ht="12.75">
      <c r="A57" s="17"/>
      <c r="B57" s="182"/>
      <c r="C57" s="30"/>
      <c r="D57" s="29"/>
      <c r="E57" s="29"/>
      <c r="F57" s="29"/>
      <c r="G57" s="29"/>
      <c r="H57" s="28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8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8"/>
      <c r="AG57" s="28"/>
      <c r="AH57" s="28"/>
      <c r="AI57" s="29"/>
      <c r="AJ57" s="29"/>
      <c r="AK57" s="29"/>
      <c r="AL57" s="30"/>
      <c r="AM57" s="30"/>
      <c r="AN57" s="30"/>
      <c r="AO57" s="28"/>
      <c r="AQ57" s="30"/>
      <c r="AR57" s="30"/>
      <c r="AS57" s="29"/>
      <c r="AT57" s="29"/>
      <c r="AU57" s="30"/>
      <c r="AV57" s="30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</row>
    <row r="58" spans="1:168" s="60" customFormat="1" ht="12.75">
      <c r="A58" s="17"/>
      <c r="B58" s="182"/>
      <c r="C58" s="30"/>
      <c r="D58" s="29"/>
      <c r="E58" s="29"/>
      <c r="F58" s="29"/>
      <c r="G58" s="29"/>
      <c r="H58" s="28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8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8"/>
      <c r="AG58" s="28"/>
      <c r="AH58" s="28"/>
      <c r="AI58" s="29"/>
      <c r="AJ58" s="29"/>
      <c r="AK58" s="29"/>
      <c r="AL58" s="30"/>
      <c r="AM58" s="30"/>
      <c r="AN58" s="30"/>
      <c r="AO58" s="28"/>
      <c r="AQ58" s="30"/>
      <c r="AR58" s="30"/>
      <c r="AS58" s="29"/>
      <c r="AT58" s="29"/>
      <c r="AU58" s="30"/>
      <c r="AV58" s="30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</row>
    <row r="59" spans="1:168" s="60" customFormat="1" ht="14.25" customHeight="1">
      <c r="A59" s="6"/>
      <c r="B59" s="183"/>
      <c r="C59" s="30"/>
      <c r="D59" s="29"/>
      <c r="E59" s="29"/>
      <c r="F59" s="29"/>
      <c r="G59" s="29"/>
      <c r="H59" s="28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8"/>
      <c r="AG59" s="28"/>
      <c r="AH59" s="28"/>
      <c r="AI59" s="29"/>
      <c r="AJ59" s="29"/>
      <c r="AK59" s="29"/>
      <c r="AL59" s="30"/>
      <c r="AM59" s="30"/>
      <c r="AN59" s="30"/>
      <c r="AO59" s="28"/>
      <c r="AQ59" s="30"/>
      <c r="AR59" s="30"/>
      <c r="AS59" s="29"/>
      <c r="AT59" s="29"/>
      <c r="AU59" s="30"/>
      <c r="AV59" s="30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</row>
    <row r="60" spans="1:168" s="60" customFormat="1" ht="12.75">
      <c r="A60" s="80"/>
      <c r="B60" s="187"/>
      <c r="C60" s="29"/>
      <c r="D60" s="29"/>
      <c r="E60" s="29"/>
      <c r="F60" s="29"/>
      <c r="G60" s="29"/>
      <c r="H60" s="28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8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8"/>
      <c r="AG60" s="28"/>
      <c r="AH60" s="28"/>
      <c r="AI60" s="29"/>
      <c r="AJ60" s="29"/>
      <c r="AK60" s="29"/>
      <c r="AL60" s="29"/>
      <c r="AM60" s="29"/>
      <c r="AN60" s="29"/>
      <c r="AO60" s="29"/>
      <c r="AQ60" s="29"/>
      <c r="AR60" s="29"/>
      <c r="AS60" s="29"/>
      <c r="AT60" s="29"/>
      <c r="AU60" s="30"/>
      <c r="AV60" s="30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</row>
    <row r="61" spans="1:50" ht="12.75">
      <c r="A61" s="6"/>
      <c r="B61" s="188"/>
      <c r="C61" s="23"/>
      <c r="D61" s="23"/>
      <c r="E61" s="23"/>
      <c r="F61" s="23"/>
      <c r="G61" s="23"/>
      <c r="H61" s="24"/>
      <c r="I61" s="23"/>
      <c r="J61" s="23"/>
      <c r="K61" s="23"/>
      <c r="L61" s="23"/>
      <c r="M61" s="23"/>
      <c r="N61" s="23"/>
      <c r="O61" s="23"/>
      <c r="S61" s="68"/>
      <c r="X61" s="30"/>
      <c r="Y61" s="30"/>
      <c r="AF61" s="7"/>
      <c r="AG61" s="7"/>
      <c r="AH61" s="7"/>
      <c r="AO61" s="30"/>
      <c r="AU61" s="3"/>
      <c r="AV61" s="3"/>
      <c r="AW61" s="30"/>
      <c r="AX61" s="30"/>
    </row>
    <row r="62" spans="1:50" ht="12.75">
      <c r="A62" s="11" t="s">
        <v>276</v>
      </c>
      <c r="B62" s="180"/>
      <c r="C62" s="30"/>
      <c r="D62" s="30"/>
      <c r="E62" s="30"/>
      <c r="F62" s="30"/>
      <c r="G62" s="30"/>
      <c r="H62" s="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7"/>
      <c r="AG62" s="7"/>
      <c r="AH62" s="7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"/>
      <c r="AV62" s="3"/>
      <c r="AW62" s="30"/>
      <c r="AX62" s="30"/>
    </row>
    <row r="63" spans="1:50" ht="12.75">
      <c r="A63" s="11" t="s">
        <v>173</v>
      </c>
      <c r="B63" s="180"/>
      <c r="S63" s="30"/>
      <c r="X63" s="30"/>
      <c r="Y63" s="30"/>
      <c r="AD63" s="30"/>
      <c r="AE63" s="30"/>
      <c r="AF63" s="7"/>
      <c r="AG63" s="7"/>
      <c r="AH63" s="7"/>
      <c r="AO63" s="30"/>
      <c r="AP63" s="30"/>
      <c r="AS63" s="30"/>
      <c r="AT63" s="30"/>
      <c r="AU63" s="3"/>
      <c r="AV63" s="3"/>
      <c r="AW63" s="30"/>
      <c r="AX63" s="30"/>
    </row>
    <row r="64" spans="1:50" ht="12.75">
      <c r="A64" s="7" t="s">
        <v>352</v>
      </c>
      <c r="B64" s="180"/>
      <c r="C64" s="61">
        <f>+'5.1. Séreignard.'!C33-'5.1. Séreignard.'!C41</f>
        <v>323549</v>
      </c>
      <c r="D64" s="61">
        <f>+'5.1. Séreignard.'!D33-'5.1. Séreignard.'!D41</f>
        <v>58134</v>
      </c>
      <c r="E64" s="61">
        <f>+'5.1. Séreignard.'!E33-'5.1. Séreignard.'!E41</f>
        <v>25495</v>
      </c>
      <c r="F64" s="61">
        <f>+'5.1. Séreignard.'!F33-'5.1. Séreignard.'!F41</f>
        <v>671579</v>
      </c>
      <c r="G64" s="61">
        <f>+'5.1. Séreignard.'!G33-'5.1. Séreignard.'!G41</f>
        <v>77057</v>
      </c>
      <c r="H64" s="61">
        <f>+'5.1. Séreignard.'!H33-'5.1. Séreignard.'!H41</f>
        <v>80675</v>
      </c>
      <c r="I64" s="61">
        <f>+'5.1. Séreignard.'!I33-'5.1. Séreignard.'!I41</f>
        <v>2733</v>
      </c>
      <c r="J64" s="61">
        <f>+'5.1. Séreignard.'!J33-'5.1. Séreignard.'!J41</f>
        <v>44642</v>
      </c>
      <c r="K64" s="61">
        <f>+'5.1. Séreignard.'!K33-'5.1. Séreignard.'!K41</f>
        <v>146673</v>
      </c>
      <c r="L64" s="61">
        <f>+'5.1. Séreignard.'!L33-'5.1. Séreignard.'!L41</f>
        <v>6618</v>
      </c>
      <c r="M64" s="61">
        <f>+'5.1. Séreignard.'!M33-'5.1. Séreignard.'!M41</f>
        <v>8864</v>
      </c>
      <c r="N64" s="61">
        <f>+'5.1. Séreignard.'!N33-'5.1. Séreignard.'!N41</f>
        <v>4250</v>
      </c>
      <c r="O64" s="61">
        <f>+'5.1. Séreignard.'!O33-'5.1. Séreignard.'!O41</f>
        <v>5347</v>
      </c>
      <c r="P64" s="61">
        <f>+'5.1. Séreignard.'!P33-'5.1. Séreignard.'!P41</f>
        <v>387</v>
      </c>
      <c r="Q64" s="61">
        <f>+'5.1. Séreignard.'!Q33-'5.1. Séreignard.'!Q41</f>
        <v>50363</v>
      </c>
      <c r="R64" s="61">
        <f>+'5.1. Séreignard.'!R33-'5.1. Séreignard.'!R41</f>
        <v>258570</v>
      </c>
      <c r="S64" s="61">
        <f>+'5.1. Séreignard.'!S33-'5.1. Séreignard.'!S41</f>
        <v>4127556</v>
      </c>
      <c r="T64" s="61">
        <f>+'5.1. Séreignard.'!T33-'5.1. Séreignard.'!T41</f>
        <v>167650</v>
      </c>
      <c r="U64" s="61">
        <f>+'5.1. Séreignard.'!U33-'5.1. Séreignard.'!U41</f>
        <v>337614</v>
      </c>
      <c r="V64" s="61">
        <f>+'5.1. Séreignard.'!V33-'5.1. Séreignard.'!V41</f>
        <v>952987</v>
      </c>
      <c r="W64" s="61">
        <f>+'5.1. Séreignard.'!W33-'5.1. Séreignard.'!W41</f>
        <v>2845548</v>
      </c>
      <c r="X64" s="61">
        <f>+'5.1. Séreignard.'!X33-'5.1. Séreignard.'!X41</f>
        <v>190058</v>
      </c>
      <c r="Y64" s="61">
        <f>+'5.1. Séreignard.'!Y33-'5.1. Séreignard.'!Y41</f>
        <v>96896</v>
      </c>
      <c r="Z64" s="61">
        <f>+'5.1. Séreignard.'!Z33-'5.1. Séreignard.'!Z41</f>
        <v>31004</v>
      </c>
      <c r="AA64" s="61">
        <f>+'5.1. Séreignard.'!AA33-'5.1. Séreignard.'!AA41</f>
        <v>114</v>
      </c>
      <c r="AB64" s="61">
        <f>+'5.1. Séreignard.'!AB33-'5.1. Séreignard.'!AB41</f>
        <v>50923</v>
      </c>
      <c r="AC64" s="61">
        <f>+'5.1. Séreignard.'!AC33-'5.1. Séreignard.'!AC41</f>
        <v>18250</v>
      </c>
      <c r="AD64" s="61">
        <f>+'5.1. Séreignard.'!AD33-'5.1. Séreignard.'!AD41</f>
        <v>16269</v>
      </c>
      <c r="AE64" s="61">
        <f>+'5.1. Séreignard.'!AE33-'5.1. Séreignard.'!AE41</f>
        <v>263146</v>
      </c>
      <c r="AF64" s="61">
        <f>+'5.1. Séreignard.'!AF33-'5.1. Séreignard.'!AF41</f>
        <v>46808</v>
      </c>
      <c r="AG64" s="61">
        <f>+'5.1. Séreignard.'!AG33-'5.1. Séreignard.'!AG41</f>
        <v>9048</v>
      </c>
      <c r="AH64" s="61">
        <f>+'5.1. Séreignard.'!AH33-'5.1. Séreignard.'!AH41</f>
        <v>77330</v>
      </c>
      <c r="AI64" s="61">
        <f>+'5.1. Séreignard.'!AI33-'5.1. Séreignard.'!AI41</f>
        <v>2321</v>
      </c>
      <c r="AJ64" s="61">
        <f>+'5.1. Séreignard.'!AJ33-'5.1. Séreignard.'!AJ41</f>
        <v>10928</v>
      </c>
      <c r="AK64" s="61">
        <f>+'5.1. Séreignard.'!AK33-'5.1. Séreignard.'!AK41</f>
        <v>56606</v>
      </c>
      <c r="AL64" s="61">
        <f>+'5.1. Séreignard.'!AL33-'5.1. Séreignard.'!AL41</f>
        <v>4217</v>
      </c>
      <c r="AM64" s="61">
        <f>+'5.1. Séreignard.'!AM33-'5.1. Séreignard.'!AM41</f>
        <v>2993</v>
      </c>
      <c r="AN64" s="61">
        <f>+'5.1. Séreignard.'!AN33-'5.1. Séreignard.'!AN41</f>
        <v>633827</v>
      </c>
      <c r="AO64" s="61">
        <f>+'5.1. Séreignard.'!AO33-'5.1. Séreignard.'!AO41</f>
        <v>649712</v>
      </c>
      <c r="AP64" s="61">
        <f>+'5.1. Séreignard.'!AP33-'5.1. Séreignard.'!AP41</f>
        <v>111250</v>
      </c>
      <c r="AQ64" s="61">
        <f>+'5.1. Séreignard.'!AQ33-'5.1. Séreignard.'!AQ41</f>
        <v>30070</v>
      </c>
      <c r="AR64" s="61">
        <f>+'5.1. Séreignard.'!AR33-'5.1. Séreignard.'!AR41</f>
        <v>7481</v>
      </c>
      <c r="AS64" s="61">
        <f>+'5.1. Séreignard.'!AS33-'5.1. Séreignard.'!AS41</f>
        <v>215697</v>
      </c>
      <c r="AT64" s="30"/>
      <c r="AU64" s="61">
        <f>+'5.1. Séreignard.'!AU33-'5.1. Séreignard.'!AU41</f>
        <v>12721239</v>
      </c>
      <c r="AV64" s="4"/>
      <c r="AW64" s="30"/>
      <c r="AX64" s="30"/>
    </row>
    <row r="65" spans="1:50" ht="12.75">
      <c r="A65" s="7" t="s">
        <v>353</v>
      </c>
      <c r="B65" s="180"/>
      <c r="C65" s="41">
        <f>+'5.1. Séreignard.'!C46-'5.1. Séreignard.'!C48+'5.1. Séreignard.'!C50</f>
        <v>3291</v>
      </c>
      <c r="D65" s="41">
        <f>+'5.1. Séreignard.'!D46-'5.1. Séreignard.'!D48+'5.1. Séreignard.'!D50</f>
        <v>1053</v>
      </c>
      <c r="E65" s="41">
        <f>+'5.1. Séreignard.'!E46-'5.1. Séreignard.'!E48+'5.1. Séreignard.'!E50</f>
        <v>485</v>
      </c>
      <c r="F65" s="41">
        <f>+'5.1. Séreignard.'!F46-'5.1. Séreignard.'!F48+'5.1. Séreignard.'!F50</f>
        <v>1083</v>
      </c>
      <c r="G65" s="41">
        <f>+'5.1. Séreignard.'!G46-'5.1. Séreignard.'!G48+'5.1. Séreignard.'!G50</f>
        <v>2629</v>
      </c>
      <c r="H65" s="41">
        <f>+'5.1. Séreignard.'!H46-'5.1. Séreignard.'!H48+'5.1. Séreignard.'!H50</f>
        <v>5355</v>
      </c>
      <c r="I65" s="41">
        <f>+'5.1. Séreignard.'!I46-'5.1. Séreignard.'!I48+'5.1. Séreignard.'!I50</f>
        <v>0</v>
      </c>
      <c r="J65" s="41">
        <f>+'5.1. Séreignard.'!J46-'5.1. Séreignard.'!J48+'5.1. Séreignard.'!J50</f>
        <v>266</v>
      </c>
      <c r="K65" s="41">
        <f>+'5.1. Séreignard.'!K46-'5.1. Séreignard.'!K48+'5.1. Séreignard.'!K50</f>
        <v>1660</v>
      </c>
      <c r="L65" s="41">
        <f>+'5.1. Séreignard.'!L46-'5.1. Séreignard.'!L48+'5.1. Séreignard.'!L50</f>
        <v>45</v>
      </c>
      <c r="M65" s="41">
        <f>+'5.1. Séreignard.'!M46-'5.1. Séreignard.'!M48+'5.1. Séreignard.'!M50</f>
        <v>61</v>
      </c>
      <c r="N65" s="41">
        <f>+'5.1. Séreignard.'!N46-'5.1. Séreignard.'!N48+'5.1. Séreignard.'!N50</f>
        <v>36</v>
      </c>
      <c r="O65" s="41">
        <f>+'5.1. Séreignard.'!O46-'5.1. Séreignard.'!O48+'5.1. Séreignard.'!O50</f>
        <v>53</v>
      </c>
      <c r="P65" s="41">
        <f>+'5.1. Séreignard.'!P46-'5.1. Séreignard.'!P48+'5.1. Séreignard.'!P50</f>
        <v>4</v>
      </c>
      <c r="Q65" s="41">
        <f>+'5.1. Séreignard.'!Q46-'5.1. Séreignard.'!Q48+'5.1. Séreignard.'!Q50</f>
        <v>1002</v>
      </c>
      <c r="R65" s="41">
        <f>+'5.1. Séreignard.'!R46-'5.1. Séreignard.'!R48+'5.1. Séreignard.'!R50</f>
        <v>3357</v>
      </c>
      <c r="S65" s="41">
        <f>+'5.1. Séreignard.'!S46-'5.1. Séreignard.'!S48+'5.1. Séreignard.'!S50</f>
        <v>53527</v>
      </c>
      <c r="T65" s="41">
        <f>+'5.1. Séreignard.'!T46-'5.1. Séreignard.'!T48+'5.1. Séreignard.'!T50</f>
        <v>3594</v>
      </c>
      <c r="U65" s="41">
        <f>+'5.1. Séreignard.'!U46-'5.1. Séreignard.'!U48+'5.1. Séreignard.'!U50</f>
        <v>0</v>
      </c>
      <c r="V65" s="41">
        <f>+'5.1. Séreignard.'!V46-'5.1. Séreignard.'!V48+'5.1. Séreignard.'!V50</f>
        <v>9327</v>
      </c>
      <c r="W65" s="41">
        <f>+'5.1. Séreignard.'!W46-'5.1. Séreignard.'!W48+'5.1. Séreignard.'!W50</f>
        <v>32376</v>
      </c>
      <c r="X65" s="41">
        <f>+'5.1. Séreignard.'!X46-'5.1. Séreignard.'!X48+'5.1. Séreignard.'!X50</f>
        <v>2925</v>
      </c>
      <c r="Y65" s="41">
        <f>+'5.1. Séreignard.'!Y46-'5.1. Séreignard.'!Y48+'5.1. Séreignard.'!Y50</f>
        <v>744</v>
      </c>
      <c r="Z65" s="41">
        <f>+'5.1. Séreignard.'!Z46-'5.1. Séreignard.'!Z48+'5.1. Séreignard.'!Z50</f>
        <v>416</v>
      </c>
      <c r="AA65" s="41">
        <f>+'5.1. Séreignard.'!AA46-'5.1. Séreignard.'!AA48+'5.1. Séreignard.'!AA50</f>
        <v>0</v>
      </c>
      <c r="AB65" s="41">
        <f>+'5.1. Séreignard.'!AB46-'5.1. Séreignard.'!AB48+'5.1. Séreignard.'!AB50</f>
        <v>1534</v>
      </c>
      <c r="AC65" s="41">
        <f>+'5.1. Séreignard.'!AC46-'5.1. Séreignard.'!AC48+'5.1. Séreignard.'!AC50</f>
        <v>458</v>
      </c>
      <c r="AD65" s="41">
        <f>+'5.1. Séreignard.'!AD46-'5.1. Séreignard.'!AD48+'5.1. Séreignard.'!AD50</f>
        <v>306</v>
      </c>
      <c r="AE65" s="41">
        <f>+'5.1. Séreignard.'!AE46-'5.1. Séreignard.'!AE48+'5.1. Séreignard.'!AE50</f>
        <v>8553</v>
      </c>
      <c r="AF65" s="41">
        <f>+'5.1. Séreignard.'!AF46-'5.1. Séreignard.'!AF48+'5.1. Séreignard.'!AF50</f>
        <v>366</v>
      </c>
      <c r="AG65" s="41">
        <f>+'5.1. Séreignard.'!AG46-'5.1. Séreignard.'!AG48+'5.1. Séreignard.'!AG50</f>
        <v>0</v>
      </c>
      <c r="AH65" s="41">
        <f>+'5.1. Séreignard.'!AH46-'5.1. Séreignard.'!AH48+'5.1. Séreignard.'!AH50</f>
        <v>1735</v>
      </c>
      <c r="AI65" s="41">
        <f>+'5.1. Séreignard.'!AI46-'5.1. Séreignard.'!AI48+'5.1. Séreignard.'!AI50</f>
        <v>43</v>
      </c>
      <c r="AJ65" s="41">
        <f>+'5.1. Séreignard.'!AJ46-'5.1. Séreignard.'!AJ48+'5.1. Séreignard.'!AJ50</f>
        <v>117</v>
      </c>
      <c r="AK65" s="41">
        <f>+'5.1. Séreignard.'!AK46-'5.1. Séreignard.'!AK48+'5.1. Séreignard.'!AK50</f>
        <v>0</v>
      </c>
      <c r="AL65" s="41">
        <f>+'5.1. Séreignard.'!AL46-'5.1. Séreignard.'!AL48+'5.1. Séreignard.'!AL50</f>
        <v>0</v>
      </c>
      <c r="AM65" s="41">
        <f>+'5.1. Séreignard.'!AM46-'5.1. Séreignard.'!AM48+'5.1. Séreignard.'!AM50</f>
        <v>0</v>
      </c>
      <c r="AN65" s="41">
        <f>+'5.1. Séreignard.'!AN46-'5.1. Séreignard.'!AN48+'5.1. Séreignard.'!AN50</f>
        <v>11824</v>
      </c>
      <c r="AO65" s="41">
        <f>+'5.1. Séreignard.'!AO46-'5.1. Séreignard.'!AO48+'5.1. Séreignard.'!AO50</f>
        <v>15733</v>
      </c>
      <c r="AP65" s="41">
        <f>+'5.1. Séreignard.'!AP46-'5.1. Séreignard.'!AP48+'5.1. Séreignard.'!AP50</f>
        <v>3604</v>
      </c>
      <c r="AQ65" s="41">
        <f>+'5.1. Séreignard.'!AQ46-'5.1. Séreignard.'!AQ48+'5.1. Séreignard.'!AQ50</f>
        <v>0</v>
      </c>
      <c r="AR65" s="41">
        <f>+'5.1. Séreignard.'!AR46-'5.1. Séreignard.'!AR48+'5.1. Séreignard.'!AR50</f>
        <v>120</v>
      </c>
      <c r="AS65" s="41">
        <f>+'5.1. Séreignard.'!AS46-'5.1. Séreignard.'!AS48+'5.1. Séreignard.'!AS50</f>
        <v>7670</v>
      </c>
      <c r="AT65" s="30"/>
      <c r="AU65" s="41">
        <f>+'5.1. Séreignard.'!AU46-'5.1. Séreignard.'!AU48+'5.1. Séreignard.'!AU50</f>
        <v>175352</v>
      </c>
      <c r="AV65" s="4"/>
      <c r="AW65" s="30"/>
      <c r="AX65" s="30"/>
    </row>
    <row r="66" spans="1:50" ht="12.75">
      <c r="A66" s="4"/>
      <c r="B66" s="180"/>
      <c r="H66" s="2"/>
      <c r="AF66" s="2"/>
      <c r="AG66" s="2"/>
      <c r="AH66" s="2"/>
      <c r="AT66" s="30"/>
      <c r="AV66" s="4"/>
      <c r="AW66" s="30"/>
      <c r="AX66" s="30"/>
    </row>
    <row r="67" spans="1:50" ht="12.75">
      <c r="A67" s="7" t="s">
        <v>277</v>
      </c>
      <c r="B67" s="180"/>
      <c r="C67" s="61">
        <f>+'5.1. Séreignard.'!C63+'5.1. Séreignard.'!C66-('5.2 Kennitölur (séreign)'!C64-'5.2 Kennitölur (séreign)'!C65)</f>
        <v>5040235</v>
      </c>
      <c r="D67" s="61">
        <f>+'5.1. Séreignard.'!D63+'5.1. Séreignard.'!D66-('5.2 Kennitölur (séreign)'!D64-'5.2 Kennitölur (séreign)'!D65)</f>
        <v>1504489</v>
      </c>
      <c r="E67" s="61">
        <f>+'5.1. Séreignard.'!E63+'5.1. Séreignard.'!E66-('5.2 Kennitölur (séreign)'!E64-'5.2 Kennitölur (séreign)'!E65)</f>
        <v>606636</v>
      </c>
      <c r="F67" s="61">
        <f>+'5.1. Séreignard.'!F63+'5.1. Séreignard.'!F66-('5.2 Kennitölur (séreign)'!F64-'5.2 Kennitölur (séreign)'!F65)</f>
        <v>6417347</v>
      </c>
      <c r="G67" s="61">
        <f>+'5.1. Séreignard.'!G63+'5.1. Séreignard.'!G66-('5.2 Kennitölur (séreign)'!G64-'5.2 Kennitölur (séreign)'!G65)</f>
        <v>991713</v>
      </c>
      <c r="H67" s="61">
        <f>+'5.1. Séreignard.'!H63+'5.1. Séreignard.'!H66-('5.2 Kennitölur (séreign)'!H64-'5.2 Kennitölur (séreign)'!H65)</f>
        <v>1654419</v>
      </c>
      <c r="I67" s="61">
        <f>+'5.1. Séreignard.'!I63+'5.1. Séreignard.'!I66-('5.2 Kennitölur (séreign)'!I64-'5.2 Kennitölur (séreign)'!I65)</f>
        <v>41876</v>
      </c>
      <c r="J67" s="61">
        <f>+'5.1. Séreignard.'!J63+'5.1. Séreignard.'!J66-('5.2 Kennitölur (séreign)'!J64-'5.2 Kennitölur (séreign)'!J65)</f>
        <v>455461</v>
      </c>
      <c r="K67" s="61">
        <f>+'5.1. Séreignard.'!K63+'5.1. Séreignard.'!K66-('5.2 Kennitölur (séreign)'!K64-'5.2 Kennitölur (séreign)'!K65)</f>
        <v>2896184</v>
      </c>
      <c r="L67" s="61">
        <f>+'5.1. Séreignard.'!L63+'5.1. Séreignard.'!L66-('5.2 Kennitölur (séreign)'!L64-'5.2 Kennitölur (séreign)'!L65)</f>
        <v>47033</v>
      </c>
      <c r="M67" s="61">
        <f>+'5.1. Séreignard.'!M63+'5.1. Séreignard.'!M66-('5.2 Kennitölur (séreign)'!M64-'5.2 Kennitölur (séreign)'!M65)</f>
        <v>73021</v>
      </c>
      <c r="N67" s="61">
        <f>+'5.1. Séreignard.'!N63+'5.1. Séreignard.'!N66-('5.2 Kennitölur (séreign)'!N64-'5.2 Kennitölur (séreign)'!N65)</f>
        <v>45273</v>
      </c>
      <c r="O67" s="61">
        <f>+'5.1. Séreignard.'!O63+'5.1. Séreignard.'!O66-('5.2 Kennitölur (séreign)'!O64-'5.2 Kennitölur (séreign)'!O65)</f>
        <v>68210</v>
      </c>
      <c r="P67" s="61">
        <f>+'5.1. Séreignard.'!P63+'5.1. Séreignard.'!P66-('5.2 Kennitölur (séreign)'!P64-'5.2 Kennitölur (séreign)'!P65)</f>
        <v>5690</v>
      </c>
      <c r="Q67" s="61">
        <f>+'5.1. Séreignard.'!Q63+'5.1. Séreignard.'!Q66-('5.2 Kennitölur (séreign)'!Q64-'5.2 Kennitölur (séreign)'!Q65)</f>
        <v>597892</v>
      </c>
      <c r="R67" s="61">
        <f>+'5.1. Séreignard.'!R63+'5.1. Séreignard.'!R66-('5.2 Kennitölur (séreign)'!R64-'5.2 Kennitölur (séreign)'!R65)</f>
        <v>1886113</v>
      </c>
      <c r="S67" s="61">
        <f>+'5.1. Séreignard.'!S63+'5.1. Séreignard.'!S66-('5.2 Kennitölur (séreign)'!S64-'5.2 Kennitölur (séreign)'!S65)</f>
        <v>52019137</v>
      </c>
      <c r="T67" s="61">
        <f>+'5.1. Séreignard.'!T63+'5.1. Séreignard.'!T66-('5.2 Kennitölur (séreign)'!T64-'5.2 Kennitölur (séreign)'!T65)</f>
        <v>4087460</v>
      </c>
      <c r="U67" s="61">
        <f>+'5.1. Séreignard.'!U63+'5.1. Séreignard.'!U66-('5.2 Kennitölur (séreign)'!U64-'5.2 Kennitölur (séreign)'!U65)</f>
        <v>7598828</v>
      </c>
      <c r="V67" s="61">
        <f>+'5.1. Séreignard.'!V63+'5.1. Séreignard.'!V66-('5.2 Kennitölur (séreign)'!V64-'5.2 Kennitölur (séreign)'!V65)</f>
        <v>11382578</v>
      </c>
      <c r="W67" s="61">
        <f>+'5.1. Séreignard.'!W63+'5.1. Séreignard.'!W66-('5.2 Kennitölur (séreign)'!W64-'5.2 Kennitölur (séreign)'!W65)</f>
        <v>39220489</v>
      </c>
      <c r="X67" s="61">
        <f>+'5.1. Séreignard.'!X63+'5.1. Séreignard.'!X66-('5.2 Kennitölur (séreign)'!X64-'5.2 Kennitölur (séreign)'!X65)</f>
        <v>3555516</v>
      </c>
      <c r="Y67" s="61">
        <f>+'5.1. Séreignard.'!Y63+'5.1. Séreignard.'!Y66-('5.2 Kennitölur (séreign)'!Y64-'5.2 Kennitölur (séreign)'!Y65)</f>
        <v>2055938</v>
      </c>
      <c r="Z67" s="61">
        <f>+'5.1. Séreignard.'!Z63+'5.1. Séreignard.'!Z66-('5.2 Kennitölur (séreign)'!Z64-'5.2 Kennitölur (séreign)'!Z65)</f>
        <v>435644</v>
      </c>
      <c r="AA67" s="61">
        <f>+'5.1. Séreignard.'!AA63+'5.1. Séreignard.'!AA66-('5.2 Kennitölur (séreign)'!AA64-'5.2 Kennitölur (séreign)'!AA65)</f>
        <v>3099</v>
      </c>
      <c r="AB67" s="61">
        <f>+'5.1. Séreignard.'!AB63+'5.1. Séreignard.'!AB66-('5.2 Kennitölur (séreign)'!AB64-'5.2 Kennitölur (séreign)'!AB65)</f>
        <v>940032</v>
      </c>
      <c r="AC67" s="61">
        <f>+'5.1. Séreignard.'!AC63+'5.1. Séreignard.'!AC66-('5.2 Kennitölur (séreign)'!AC64-'5.2 Kennitölur (séreign)'!AC65)</f>
        <v>297006</v>
      </c>
      <c r="AD67" s="61">
        <f>+'5.1. Séreignard.'!AD63+'5.1. Séreignard.'!AD66-('5.2 Kennitölur (séreign)'!AD64-'5.2 Kennitölur (séreign)'!AD65)</f>
        <v>153302</v>
      </c>
      <c r="AE67" s="61">
        <f>+'5.1. Séreignard.'!AE63+'5.1. Séreignard.'!AE66-('5.2 Kennitölur (séreign)'!AE64-'5.2 Kennitölur (séreign)'!AE65)</f>
        <v>2764736</v>
      </c>
      <c r="AF67" s="61">
        <f>+'5.1. Séreignard.'!AF63+'5.1. Séreignard.'!AF66-('5.2 Kennitölur (séreign)'!AF64-'5.2 Kennitölur (séreign)'!AF65)</f>
        <v>390314</v>
      </c>
      <c r="AG67" s="61">
        <f>+'5.1. Séreignard.'!AG63+'5.1. Séreignard.'!AG66-('5.2 Kennitölur (séreign)'!AG64-'5.2 Kennitölur (séreign)'!AG65)</f>
        <v>124831</v>
      </c>
      <c r="AH67" s="61">
        <f>+'5.1. Séreignard.'!AH63+'5.1. Séreignard.'!AH66-('5.2 Kennitölur (séreign)'!AH64-'5.2 Kennitölur (séreign)'!AH65)</f>
        <v>1743581</v>
      </c>
      <c r="AI67" s="61">
        <f>+'5.1. Séreignard.'!AI63+'5.1. Séreignard.'!AI66-('5.2 Kennitölur (séreign)'!AI64-'5.2 Kennitölur (séreign)'!AI65)</f>
        <v>55683</v>
      </c>
      <c r="AJ67" s="61">
        <f>+'5.1. Séreignard.'!AJ63+'5.1. Séreignard.'!AJ66-('5.2 Kennitölur (séreign)'!AJ64-'5.2 Kennitölur (séreign)'!AJ65)</f>
        <v>150535</v>
      </c>
      <c r="AK67" s="61">
        <f>+'5.1. Séreignard.'!AK63+'5.1. Séreignard.'!AK66-('5.2 Kennitölur (séreign)'!AK64-'5.2 Kennitölur (séreign)'!AK65)</f>
        <v>677986</v>
      </c>
      <c r="AL67" s="61">
        <f>+'5.1. Séreignard.'!AL63+'5.1. Séreignard.'!AL66-('5.2 Kennitölur (séreign)'!AL64-'5.2 Kennitölur (séreign)'!AL65)</f>
        <v>103741</v>
      </c>
      <c r="AM67" s="61">
        <f>+'5.1. Séreignard.'!AM63+'5.1. Séreignard.'!AM66-('5.2 Kennitölur (séreign)'!AM64-'5.2 Kennitölur (séreign)'!AM65)</f>
        <v>67390</v>
      </c>
      <c r="AN67" s="61">
        <f>+'5.1. Séreignard.'!AN63+'5.1. Séreignard.'!AN66-('5.2 Kennitölur (séreign)'!AN64-'5.2 Kennitölur (séreign)'!AN65)</f>
        <v>8363952</v>
      </c>
      <c r="AO67" s="61">
        <f>+'5.1. Séreignard.'!AO63+'5.1. Séreignard.'!AO66-('5.2 Kennitölur (séreign)'!AO64-'5.2 Kennitölur (séreign)'!AO65)</f>
        <v>9891703</v>
      </c>
      <c r="AP67" s="61">
        <f>+'5.1. Séreignard.'!AP63+'5.1. Séreignard.'!AP66-('5.2 Kennitölur (séreign)'!AP64-'5.2 Kennitölur (séreign)'!AP65)</f>
        <v>2290332</v>
      </c>
      <c r="AQ67" s="61">
        <f>+'5.1. Séreignard.'!AQ63+'5.1. Séreignard.'!AQ66-('5.2 Kennitölur (séreign)'!AQ64-'5.2 Kennitölur (séreign)'!AQ65)</f>
        <v>687923</v>
      </c>
      <c r="AR67" s="61">
        <f>+'5.1. Séreignard.'!AR63+'5.1. Séreignard.'!AR66-('5.2 Kennitölur (séreign)'!AR64-'5.2 Kennitölur (séreign)'!AR65)</f>
        <v>133103</v>
      </c>
      <c r="AS67" s="61">
        <f>+'5.1. Séreignard.'!AS63+'5.1. Séreignard.'!AS66-('5.2 Kennitölur (séreign)'!AS64-'5.2 Kennitölur (séreign)'!AS65)</f>
        <v>3341086</v>
      </c>
      <c r="AT67" s="30"/>
      <c r="AU67" s="61">
        <f>+'5.1. Séreignard.'!AU63+'5.1. Séreignard.'!AU66-('5.2 Kennitölur (séreign)'!AU64-'5.2 Kennitölur (séreign)'!AU65)</f>
        <v>174867517</v>
      </c>
      <c r="AV67" s="4"/>
      <c r="AW67" s="30"/>
      <c r="AX67" s="30"/>
    </row>
    <row r="68" spans="1:50" ht="12.75">
      <c r="A68" s="7" t="s">
        <v>354</v>
      </c>
      <c r="B68" s="180"/>
      <c r="H68" s="2"/>
      <c r="AF68" s="2"/>
      <c r="AG68" s="2"/>
      <c r="AH68" s="2"/>
      <c r="AT68" s="30"/>
      <c r="AV68" s="4"/>
      <c r="AW68" s="30"/>
      <c r="AX68" s="30"/>
    </row>
    <row r="69" spans="1:50" ht="12.75">
      <c r="A69" s="7" t="s">
        <v>278</v>
      </c>
      <c r="B69" s="180"/>
      <c r="C69" s="32">
        <f>(2*(C64-C65))/C67</f>
        <v>0.12708058255220242</v>
      </c>
      <c r="D69" s="32">
        <f aca="true" t="shared" si="4" ref="D69:AQ69">(2*(D64-D65))/D67</f>
        <v>0.07588091371887731</v>
      </c>
      <c r="E69" s="32">
        <f t="shared" si="4"/>
        <v>0.08245471749121384</v>
      </c>
      <c r="F69" s="32">
        <f t="shared" si="4"/>
        <v>0.20896361066340965</v>
      </c>
      <c r="G69" s="32">
        <f t="shared" si="4"/>
        <v>0.15009987768638708</v>
      </c>
      <c r="H69" s="32">
        <f t="shared" si="4"/>
        <v>0.09105311290549734</v>
      </c>
      <c r="I69" s="32">
        <f t="shared" si="4"/>
        <v>0.13052822619161333</v>
      </c>
      <c r="J69" s="32">
        <f t="shared" si="4"/>
        <v>0.19486190914260496</v>
      </c>
      <c r="K69" s="32">
        <f t="shared" si="4"/>
        <v>0.10014073691450544</v>
      </c>
      <c r="L69" s="32">
        <f t="shared" si="4"/>
        <v>0.2795058788510195</v>
      </c>
      <c r="M69" s="32">
        <f t="shared" si="4"/>
        <v>0.24110872214842305</v>
      </c>
      <c r="N69" s="32">
        <f t="shared" si="4"/>
        <v>0.18615952112738277</v>
      </c>
      <c r="O69" s="32">
        <f t="shared" si="4"/>
        <v>0.15522650637736402</v>
      </c>
      <c r="P69" s="32">
        <f t="shared" si="4"/>
        <v>0.13462214411247803</v>
      </c>
      <c r="Q69" s="32">
        <f t="shared" si="4"/>
        <v>0.16511677694299304</v>
      </c>
      <c r="R69" s="32">
        <f t="shared" si="4"/>
        <v>0.27062323413284356</v>
      </c>
      <c r="S69" s="32">
        <f t="shared" si="4"/>
        <v>0.15663577809835638</v>
      </c>
      <c r="T69" s="32">
        <f t="shared" si="4"/>
        <v>0.08027283447422115</v>
      </c>
      <c r="U69" s="32">
        <f t="shared" si="4"/>
        <v>0.08885949254279739</v>
      </c>
      <c r="V69" s="32">
        <f t="shared" si="4"/>
        <v>0.16580778097896628</v>
      </c>
      <c r="W69" s="32">
        <f t="shared" si="4"/>
        <v>0.14345420323545685</v>
      </c>
      <c r="X69" s="32">
        <f t="shared" si="4"/>
        <v>0.10526348355625456</v>
      </c>
      <c r="Y69" s="32">
        <f t="shared" si="4"/>
        <v>0.09353589456491392</v>
      </c>
      <c r="Z69" s="32">
        <f t="shared" si="4"/>
        <v>0.14042658684614043</v>
      </c>
      <c r="AA69" s="32">
        <f t="shared" si="4"/>
        <v>0.07357212003872217</v>
      </c>
      <c r="AB69" s="32">
        <f t="shared" si="4"/>
        <v>0.10507940155228758</v>
      </c>
      <c r="AC69" s="32">
        <f t="shared" si="4"/>
        <v>0.11980902742705535</v>
      </c>
      <c r="AD69" s="32">
        <f t="shared" si="4"/>
        <v>0.20825560005740304</v>
      </c>
      <c r="AE69" s="32">
        <f t="shared" si="4"/>
        <v>0.18417165327901108</v>
      </c>
      <c r="AF69" s="32">
        <f t="shared" si="4"/>
        <v>0.23797250418893506</v>
      </c>
      <c r="AG69" s="32">
        <f t="shared" si="4"/>
        <v>0.1449639913162596</v>
      </c>
      <c r="AH69" s="32">
        <f t="shared" si="4"/>
        <v>0.08671234660162046</v>
      </c>
      <c r="AI69" s="32">
        <f t="shared" si="4"/>
        <v>0.08182030422211448</v>
      </c>
      <c r="AJ69" s="32">
        <f t="shared" si="4"/>
        <v>0.14363437074434518</v>
      </c>
      <c r="AK69" s="32">
        <f t="shared" si="4"/>
        <v>0.16698279905484775</v>
      </c>
      <c r="AL69" s="32">
        <f t="shared" si="4"/>
        <v>0.08129861867535497</v>
      </c>
      <c r="AM69" s="32">
        <f t="shared" si="4"/>
        <v>0.08882623534649058</v>
      </c>
      <c r="AN69" s="32">
        <f t="shared" si="4"/>
        <v>0.14873423472540254</v>
      </c>
      <c r="AO69" s="32">
        <f t="shared" si="4"/>
        <v>0.12818399420200952</v>
      </c>
      <c r="AP69" s="32">
        <f t="shared" si="4"/>
        <v>0.09400034580139473</v>
      </c>
      <c r="AQ69" s="32">
        <f t="shared" si="4"/>
        <v>0.08742257491027339</v>
      </c>
      <c r="AR69" s="32">
        <f>(2*(AR64-AR65))/AR67</f>
        <v>0.11060607198936162</v>
      </c>
      <c r="AS69" s="32">
        <f>(2*(AS64-AS65))/AS67</f>
        <v>0.12452657608933143</v>
      </c>
      <c r="AT69" s="30"/>
      <c r="AU69" s="32">
        <f>(2*(AU64-AU65))/AU67</f>
        <v>0.14349019435096114</v>
      </c>
      <c r="AV69" s="40"/>
      <c r="AW69" s="36"/>
      <c r="AX69" s="30"/>
    </row>
    <row r="70" spans="1:50" ht="12.75">
      <c r="A70" s="63" t="s">
        <v>422</v>
      </c>
      <c r="B70" s="180"/>
      <c r="C70" s="32">
        <v>0.0414</v>
      </c>
      <c r="D70" s="32">
        <v>0.0414</v>
      </c>
      <c r="E70" s="32">
        <v>0.0414</v>
      </c>
      <c r="F70" s="32">
        <v>0.0414</v>
      </c>
      <c r="G70" s="32">
        <v>0.0414</v>
      </c>
      <c r="H70" s="32">
        <v>0.0414</v>
      </c>
      <c r="I70" s="32">
        <v>0.0414</v>
      </c>
      <c r="J70" s="32">
        <v>0.0414</v>
      </c>
      <c r="K70" s="32">
        <v>0.0414</v>
      </c>
      <c r="L70" s="32">
        <v>0.0414</v>
      </c>
      <c r="M70" s="32">
        <v>0.0414</v>
      </c>
      <c r="N70" s="32">
        <v>0.0414</v>
      </c>
      <c r="O70" s="32">
        <v>0.0414</v>
      </c>
      <c r="P70" s="32">
        <v>0.0414</v>
      </c>
      <c r="Q70" s="32">
        <v>0.0414</v>
      </c>
      <c r="R70" s="32">
        <v>0.0414</v>
      </c>
      <c r="S70" s="32">
        <v>0.0414</v>
      </c>
      <c r="T70" s="32">
        <v>0.0414</v>
      </c>
      <c r="U70" s="32">
        <v>0.0414</v>
      </c>
      <c r="V70" s="32">
        <v>0.0414</v>
      </c>
      <c r="W70" s="32">
        <v>0.0414</v>
      </c>
      <c r="X70" s="32">
        <v>0.0414</v>
      </c>
      <c r="Y70" s="32">
        <v>0.0414</v>
      </c>
      <c r="Z70" s="32">
        <v>0.0414</v>
      </c>
      <c r="AA70" s="32">
        <v>0.0414</v>
      </c>
      <c r="AB70" s="32">
        <v>0.0414</v>
      </c>
      <c r="AC70" s="32">
        <v>0.0414</v>
      </c>
      <c r="AD70" s="32">
        <v>0.0414</v>
      </c>
      <c r="AE70" s="32">
        <v>0.0414</v>
      </c>
      <c r="AF70" s="32">
        <v>0.0414</v>
      </c>
      <c r="AG70" s="32">
        <v>0.0414</v>
      </c>
      <c r="AH70" s="32">
        <v>0.0414</v>
      </c>
      <c r="AI70" s="32">
        <v>0.0414</v>
      </c>
      <c r="AJ70" s="32">
        <v>0.0414</v>
      </c>
      <c r="AK70" s="32">
        <v>0.0414</v>
      </c>
      <c r="AL70" s="32">
        <v>0.0414</v>
      </c>
      <c r="AM70" s="32">
        <v>0.0414</v>
      </c>
      <c r="AN70" s="32">
        <v>0.0414</v>
      </c>
      <c r="AO70" s="32">
        <v>0.0414</v>
      </c>
      <c r="AP70" s="32">
        <v>0.0414</v>
      </c>
      <c r="AQ70" s="32">
        <v>0.0414</v>
      </c>
      <c r="AR70" s="32">
        <v>0.0414</v>
      </c>
      <c r="AS70" s="32">
        <v>0.0414</v>
      </c>
      <c r="AT70" s="30"/>
      <c r="AU70" s="32">
        <v>0.0414</v>
      </c>
      <c r="AV70" s="40"/>
      <c r="AW70" s="30"/>
      <c r="AX70" s="30"/>
    </row>
    <row r="71" spans="1:50" ht="12.75">
      <c r="A71" s="15"/>
      <c r="B71" s="186"/>
      <c r="H71" s="2"/>
      <c r="AF71" s="2"/>
      <c r="AG71" s="2"/>
      <c r="AH71" s="2"/>
      <c r="AT71" s="30"/>
      <c r="AV71" s="37"/>
      <c r="AW71" s="30"/>
      <c r="AX71" s="30"/>
    </row>
    <row r="72" spans="1:50" ht="12.75">
      <c r="A72" s="63" t="s">
        <v>355</v>
      </c>
      <c r="B72" s="180"/>
      <c r="C72" s="32">
        <f>+(1+C69)/(1+C70)-1</f>
        <v>0.08227442150201858</v>
      </c>
      <c r="D72" s="32">
        <f aca="true" t="shared" si="5" ref="D72:AQ72">+(1+D69)/(1+D70)-1</f>
        <v>0.03311015336938472</v>
      </c>
      <c r="E72" s="32">
        <f t="shared" si="5"/>
        <v>0.03942262098253657</v>
      </c>
      <c r="F72" s="32">
        <f t="shared" si="5"/>
        <v>0.16090225721472007</v>
      </c>
      <c r="G72" s="32">
        <f t="shared" si="5"/>
        <v>0.1043786035014278</v>
      </c>
      <c r="H72" s="32">
        <f t="shared" si="5"/>
        <v>0.04767919426300882</v>
      </c>
      <c r="I72" s="32">
        <f t="shared" si="5"/>
        <v>0.08558500690571669</v>
      </c>
      <c r="J72" s="32">
        <f t="shared" si="5"/>
        <v>0.14736115723315235</v>
      </c>
      <c r="K72" s="32">
        <f t="shared" si="5"/>
        <v>0.05640554725802316</v>
      </c>
      <c r="L72" s="32">
        <f t="shared" si="5"/>
        <v>0.2286401755819274</v>
      </c>
      <c r="M72" s="32">
        <f t="shared" si="5"/>
        <v>0.1917694662458449</v>
      </c>
      <c r="N72" s="32">
        <f t="shared" si="5"/>
        <v>0.13900472549201326</v>
      </c>
      <c r="O72" s="32">
        <f t="shared" si="5"/>
        <v>0.1093014272876549</v>
      </c>
      <c r="P72" s="32">
        <f t="shared" si="5"/>
        <v>0.0895161744886479</v>
      </c>
      <c r="Q72" s="32">
        <f t="shared" si="5"/>
        <v>0.11879851828595456</v>
      </c>
      <c r="R72" s="32">
        <f t="shared" si="5"/>
        <v>0.2201106530947221</v>
      </c>
      <c r="S72" s="32">
        <f t="shared" si="5"/>
        <v>0.11065467457111233</v>
      </c>
      <c r="T72" s="32">
        <f t="shared" si="5"/>
        <v>0.037327476929346126</v>
      </c>
      <c r="U72" s="32">
        <f t="shared" si="5"/>
        <v>0.04557277947263039</v>
      </c>
      <c r="V72" s="32">
        <f t="shared" si="5"/>
        <v>0.11946205202512594</v>
      </c>
      <c r="W72" s="32">
        <f t="shared" si="5"/>
        <v>0.09799712236936498</v>
      </c>
      <c r="X72" s="32">
        <f t="shared" si="5"/>
        <v>0.06132464332269483</v>
      </c>
      <c r="Y72" s="32">
        <f t="shared" si="5"/>
        <v>0.05006327498071217</v>
      </c>
      <c r="Z72" s="32">
        <f t="shared" si="5"/>
        <v>0.09508986637808747</v>
      </c>
      <c r="AA72" s="32">
        <f t="shared" si="5"/>
        <v>0.030893143882007035</v>
      </c>
      <c r="AB72" s="32">
        <f t="shared" si="5"/>
        <v>0.06114787934730881</v>
      </c>
      <c r="AC72" s="32">
        <f t="shared" si="5"/>
        <v>0.07529194106688619</v>
      </c>
      <c r="AD72" s="32">
        <f t="shared" si="5"/>
        <v>0.16022239298771157</v>
      </c>
      <c r="AE72" s="32">
        <f t="shared" si="5"/>
        <v>0.1370958836940761</v>
      </c>
      <c r="AF72" s="32">
        <f t="shared" si="5"/>
        <v>0.1887579260504466</v>
      </c>
      <c r="AG72" s="32">
        <f t="shared" si="5"/>
        <v>0.09944689006746632</v>
      </c>
      <c r="AH72" s="32">
        <f t="shared" si="5"/>
        <v>0.04351099155139271</v>
      </c>
      <c r="AI72" s="32">
        <f t="shared" si="5"/>
        <v>0.03881342829087209</v>
      </c>
      <c r="AJ72" s="32">
        <f t="shared" si="5"/>
        <v>0.09817012746720288</v>
      </c>
      <c r="AK72" s="32">
        <f t="shared" si="5"/>
        <v>0.12059035822435926</v>
      </c>
      <c r="AL72" s="32">
        <f t="shared" si="5"/>
        <v>0.03831248192371328</v>
      </c>
      <c r="AM72" s="32">
        <f t="shared" si="5"/>
        <v>0.045540844388794355</v>
      </c>
      <c r="AN72" s="32">
        <f t="shared" si="5"/>
        <v>0.10306725055252786</v>
      </c>
      <c r="AO72" s="32">
        <f t="shared" si="5"/>
        <v>0.08333396792971914</v>
      </c>
      <c r="AP72" s="32">
        <f t="shared" si="5"/>
        <v>0.05050926234049791</v>
      </c>
      <c r="AQ72" s="32">
        <f t="shared" si="5"/>
        <v>0.044192985318103783</v>
      </c>
      <c r="AR72" s="32">
        <f>+(1+AR69)/(1+AR70)-1</f>
        <v>0.06645484154922365</v>
      </c>
      <c r="AS72" s="32">
        <f>+(1+AS69)/(1+AS70)-1</f>
        <v>0.07982194746430893</v>
      </c>
      <c r="AT72" s="30"/>
      <c r="AU72" s="32">
        <f>+(1+AU69)/(1+AU70)-1</f>
        <v>0.0980316826876908</v>
      </c>
      <c r="AV72" s="40"/>
      <c r="AW72" s="30"/>
      <c r="AX72" s="30"/>
    </row>
    <row r="73" spans="1:50" s="285" customFormat="1" ht="12.75">
      <c r="A73" s="278" t="s">
        <v>374</v>
      </c>
      <c r="B73" s="279"/>
      <c r="C73" s="280">
        <v>8.8</v>
      </c>
      <c r="D73" s="281">
        <v>4.6</v>
      </c>
      <c r="E73" s="282">
        <v>3.9</v>
      </c>
      <c r="F73" s="283">
        <v>16.1</v>
      </c>
      <c r="G73" s="283">
        <v>10.5</v>
      </c>
      <c r="H73" s="283">
        <v>4.8</v>
      </c>
      <c r="I73" s="284">
        <v>8.6</v>
      </c>
      <c r="J73" s="284">
        <v>13</v>
      </c>
      <c r="K73" s="283">
        <v>6.4</v>
      </c>
      <c r="L73" s="285">
        <v>12.5</v>
      </c>
      <c r="M73" s="285">
        <v>12.3</v>
      </c>
      <c r="N73" s="284">
        <v>9.5</v>
      </c>
      <c r="O73" s="284">
        <v>8</v>
      </c>
      <c r="P73" s="286">
        <v>6.4</v>
      </c>
      <c r="Q73" s="286">
        <v>12.3</v>
      </c>
      <c r="R73" s="286">
        <v>22.4</v>
      </c>
      <c r="S73" s="283">
        <v>11</v>
      </c>
      <c r="T73" s="282">
        <v>3.8</v>
      </c>
      <c r="U73" s="282">
        <v>4.6</v>
      </c>
      <c r="V73" s="282">
        <v>11.6</v>
      </c>
      <c r="W73" s="282">
        <v>9.7</v>
      </c>
      <c r="X73" s="283">
        <v>6</v>
      </c>
      <c r="Y73" s="283">
        <v>4.7</v>
      </c>
      <c r="Z73" s="283">
        <v>9.5</v>
      </c>
      <c r="AA73" s="283">
        <v>4.5</v>
      </c>
      <c r="AB73" s="283">
        <v>5.7</v>
      </c>
      <c r="AC73" s="283">
        <v>11.3</v>
      </c>
      <c r="AD73" s="283">
        <v>25.5</v>
      </c>
      <c r="AE73" s="283">
        <v>13.8</v>
      </c>
      <c r="AF73" s="283">
        <v>18.9</v>
      </c>
      <c r="AG73" s="283">
        <v>9.4</v>
      </c>
      <c r="AH73" s="283">
        <v>4.4</v>
      </c>
      <c r="AI73" s="286">
        <v>3.7</v>
      </c>
      <c r="AJ73" s="283">
        <v>9.9</v>
      </c>
      <c r="AK73" s="283">
        <v>12.4</v>
      </c>
      <c r="AL73" s="283">
        <v>4</v>
      </c>
      <c r="AM73" s="283">
        <v>4.6</v>
      </c>
      <c r="AN73" s="283">
        <v>10.2</v>
      </c>
      <c r="AO73" s="283">
        <v>8.4</v>
      </c>
      <c r="AP73" s="287">
        <v>5.1</v>
      </c>
      <c r="AQ73" s="283">
        <v>4.6</v>
      </c>
      <c r="AR73" s="283">
        <v>6.6</v>
      </c>
      <c r="AS73" s="288">
        <v>7.9</v>
      </c>
      <c r="AT73" s="30"/>
      <c r="AU73" s="288"/>
      <c r="AV73" s="288"/>
      <c r="AW73" s="289"/>
      <c r="AX73" s="289"/>
    </row>
    <row r="74" spans="1:50" ht="12.75">
      <c r="A74" s="63"/>
      <c r="B74" s="180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0"/>
      <c r="AU74" s="32"/>
      <c r="AV74" s="40"/>
      <c r="AW74" s="30"/>
      <c r="AX74" s="30"/>
    </row>
    <row r="75" spans="8:49" ht="12.75">
      <c r="H75" s="2"/>
      <c r="AF75" s="2"/>
      <c r="AG75" s="2"/>
      <c r="AH75" s="2"/>
      <c r="AP75" s="30"/>
      <c r="AQ75" s="4"/>
      <c r="AR75" s="4"/>
      <c r="AS75" s="4"/>
      <c r="AT75" s="4"/>
      <c r="AU75" s="4"/>
      <c r="AV75" s="4"/>
      <c r="AW75" s="30"/>
    </row>
    <row r="76" spans="1:49" ht="12.75">
      <c r="A76" s="11" t="s">
        <v>234</v>
      </c>
      <c r="B76" s="180"/>
      <c r="H76" s="2"/>
      <c r="AF76" s="2"/>
      <c r="AG76" s="2"/>
      <c r="AH76" s="2"/>
      <c r="AP76" s="30"/>
      <c r="AQ76" s="4"/>
      <c r="AR76" s="4"/>
      <c r="AS76" s="4"/>
      <c r="AT76" s="4"/>
      <c r="AU76" s="4"/>
      <c r="AV76" s="4"/>
      <c r="AW76" s="30"/>
    </row>
    <row r="77" spans="1:50" ht="12.75">
      <c r="A77" s="65" t="s">
        <v>312</v>
      </c>
      <c r="B77" s="183"/>
      <c r="C77" s="3">
        <f>+'5.1. Séreignard.'!C21</f>
        <v>17591</v>
      </c>
      <c r="D77" s="3">
        <f>+'5.1. Séreignard.'!D21</f>
        <v>8102</v>
      </c>
      <c r="E77" s="3">
        <f>+'5.1. Séreignard.'!E21</f>
        <v>29391</v>
      </c>
      <c r="F77" s="3">
        <f>+'5.1. Séreignard.'!F21</f>
        <v>27875</v>
      </c>
      <c r="G77" s="3">
        <f>+'5.1. Séreignard.'!G21</f>
        <v>2300</v>
      </c>
      <c r="H77" s="3">
        <f>+'5.1. Séreignard.'!H21</f>
        <v>22170</v>
      </c>
      <c r="I77" s="3">
        <f>+'5.1. Séreignard.'!I21</f>
        <v>756</v>
      </c>
      <c r="J77" s="3">
        <f>+'5.1. Séreignard.'!J21</f>
        <v>5177</v>
      </c>
      <c r="K77" s="3">
        <f>+'5.1. Séreignard.'!K21</f>
        <v>37263</v>
      </c>
      <c r="L77" s="3">
        <f>+'5.1. Séreignard.'!L21</f>
        <v>0</v>
      </c>
      <c r="M77" s="3">
        <f>+'5.1. Séreignard.'!M21</f>
        <v>0</v>
      </c>
      <c r="N77" s="3">
        <f>+'5.1. Séreignard.'!N21</f>
        <v>0</v>
      </c>
      <c r="O77" s="3">
        <f>+'5.1. Séreignard.'!O21</f>
        <v>500</v>
      </c>
      <c r="P77" s="3">
        <f>+'5.1. Séreignard.'!P21</f>
        <v>0</v>
      </c>
      <c r="Q77" s="3">
        <f>+'5.1. Séreignard.'!Q21</f>
        <v>4188</v>
      </c>
      <c r="R77" s="3">
        <f>+'5.1. Séreignard.'!R21</f>
        <v>14022</v>
      </c>
      <c r="S77" s="3">
        <f>+'5.1. Séreignard.'!S21</f>
        <v>149061</v>
      </c>
      <c r="T77" s="3">
        <f>+'5.1. Séreignard.'!T21</f>
        <v>46021</v>
      </c>
      <c r="U77" s="3">
        <f>+'5.1. Séreignard.'!U21</f>
        <v>179110</v>
      </c>
      <c r="V77" s="3">
        <f>+'5.1. Séreignard.'!V21+'5.1. Séreignard.'!W21+'5.1. Séreignard.'!X21+'5.1. Séreignard.'!Y21</f>
        <v>312405</v>
      </c>
      <c r="W77" s="3"/>
      <c r="X77" s="3"/>
      <c r="Y77" s="3"/>
      <c r="Z77" s="3">
        <f>+'5.1. Séreignard.'!Z21</f>
        <v>2238</v>
      </c>
      <c r="AA77" s="3">
        <f>+'5.1. Séreignard.'!AA21</f>
        <v>0</v>
      </c>
      <c r="AB77" s="3">
        <f>+'5.1. Séreignard.'!AB21</f>
        <v>752</v>
      </c>
      <c r="AC77" s="3">
        <f>+'5.1. Séreignard.'!AC21</f>
        <v>73</v>
      </c>
      <c r="AD77" s="3">
        <f>+'5.1. Séreignard.'!AD21</f>
        <v>7</v>
      </c>
      <c r="AE77" s="3">
        <f>+'5.1. Séreignard.'!AE21</f>
        <v>37803</v>
      </c>
      <c r="AF77" s="3">
        <f>+'5.1. Séreignard.'!AF21</f>
        <v>1840</v>
      </c>
      <c r="AG77" s="3">
        <f>+'5.1. Séreignard.'!AG21</f>
        <v>4</v>
      </c>
      <c r="AH77" s="3">
        <f>+'5.1. Séreignard.'!AH21</f>
        <v>3128</v>
      </c>
      <c r="AI77" s="3">
        <f>+'5.1. Séreignard.'!AI21</f>
        <v>354</v>
      </c>
      <c r="AJ77" s="3">
        <f>+'5.1. Séreignard.'!AJ21</f>
        <v>2</v>
      </c>
      <c r="AK77" s="3">
        <f>+'5.1. Séreignard.'!AK21</f>
        <v>3104</v>
      </c>
      <c r="AL77" s="3">
        <f>+'5.1. Séreignard.'!AL21</f>
        <v>2390</v>
      </c>
      <c r="AM77" s="3">
        <f>+'5.1. Séreignard.'!AM21</f>
        <v>3572</v>
      </c>
      <c r="AN77" s="3">
        <f>+'5.1. Séreignard.'!AN21</f>
        <v>6771</v>
      </c>
      <c r="AO77" s="3">
        <f>+'5.1. Séreignard.'!AO21</f>
        <v>35628</v>
      </c>
      <c r="AP77" s="3">
        <f>+'5.1. Séreignard.'!AP21</f>
        <v>99851</v>
      </c>
      <c r="AQ77" s="3">
        <f>+'5.1. Séreignard.'!AQ21</f>
        <v>8718</v>
      </c>
      <c r="AR77" s="3">
        <f>+'5.1. Séreignard.'!AR21</f>
        <v>0</v>
      </c>
      <c r="AS77" s="3">
        <f>+'5.1. Séreignard.'!AS21</f>
        <v>28887</v>
      </c>
      <c r="AT77" s="3"/>
      <c r="AU77" s="3">
        <f>+'5.1. Séreignard.'!AU21</f>
        <v>1091054</v>
      </c>
      <c r="AV77" s="3"/>
      <c r="AW77" s="3"/>
      <c r="AX77" s="3"/>
    </row>
    <row r="78" spans="1:50" ht="12.75">
      <c r="A78" s="65"/>
      <c r="B78" s="18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Q78" s="3"/>
      <c r="AR78" s="3"/>
      <c r="AS78" s="4"/>
      <c r="AT78" s="4"/>
      <c r="AU78" s="4"/>
      <c r="AV78" s="4"/>
      <c r="AW78" s="3"/>
      <c r="AX78" s="3"/>
    </row>
    <row r="79" spans="1:50" ht="12.75">
      <c r="A79" s="7" t="s">
        <v>313</v>
      </c>
      <c r="B79" s="183"/>
      <c r="C79" s="3">
        <f>+C77*(C22/100)</f>
        <v>15480.08</v>
      </c>
      <c r="D79" s="3">
        <f aca="true" t="shared" si="6" ref="D79:AS79">+D77*(D22/100)</f>
        <v>8102</v>
      </c>
      <c r="E79" s="3">
        <f t="shared" si="6"/>
        <v>29391</v>
      </c>
      <c r="F79" s="3">
        <f t="shared" si="6"/>
        <v>27875</v>
      </c>
      <c r="G79" s="3">
        <f t="shared" si="6"/>
        <v>2300</v>
      </c>
      <c r="H79" s="3">
        <f t="shared" si="6"/>
        <v>22170</v>
      </c>
      <c r="I79" s="3">
        <f t="shared" si="6"/>
        <v>756</v>
      </c>
      <c r="J79" s="3">
        <f t="shared" si="6"/>
        <v>0</v>
      </c>
      <c r="K79" s="3">
        <f t="shared" si="6"/>
        <v>0</v>
      </c>
      <c r="L79" s="3">
        <f t="shared" si="6"/>
        <v>0</v>
      </c>
      <c r="M79" s="3">
        <f t="shared" si="6"/>
        <v>0</v>
      </c>
      <c r="N79" s="3">
        <f t="shared" si="6"/>
        <v>0</v>
      </c>
      <c r="O79" s="3">
        <f t="shared" si="6"/>
        <v>0</v>
      </c>
      <c r="P79" s="3">
        <f t="shared" si="6"/>
        <v>0</v>
      </c>
      <c r="Q79" s="3">
        <f t="shared" si="6"/>
        <v>4188</v>
      </c>
      <c r="R79" s="3">
        <f t="shared" si="6"/>
        <v>14022</v>
      </c>
      <c r="S79" s="3">
        <f t="shared" si="6"/>
        <v>113137.299</v>
      </c>
      <c r="T79" s="3">
        <f t="shared" si="6"/>
        <v>45514.76900000001</v>
      </c>
      <c r="U79" s="3">
        <f t="shared" si="6"/>
        <v>163348.32</v>
      </c>
      <c r="V79" s="3">
        <f>+V77*(V22/100)</f>
        <v>302720.445</v>
      </c>
      <c r="W79" s="3"/>
      <c r="X79" s="3"/>
      <c r="Y79" s="3"/>
      <c r="Z79" s="3">
        <f t="shared" si="6"/>
        <v>2238</v>
      </c>
      <c r="AA79" s="3">
        <f t="shared" si="6"/>
        <v>0</v>
      </c>
      <c r="AB79" s="3">
        <f t="shared" si="6"/>
        <v>752</v>
      </c>
      <c r="AC79" s="3">
        <f t="shared" si="6"/>
        <v>73</v>
      </c>
      <c r="AD79" s="3">
        <f t="shared" si="6"/>
        <v>7</v>
      </c>
      <c r="AE79" s="3">
        <f t="shared" si="6"/>
        <v>37803</v>
      </c>
      <c r="AF79" s="3">
        <f t="shared" si="6"/>
        <v>1840</v>
      </c>
      <c r="AG79" s="3">
        <f t="shared" si="6"/>
        <v>4</v>
      </c>
      <c r="AH79" s="3">
        <f t="shared" si="6"/>
        <v>3128</v>
      </c>
      <c r="AI79" s="3">
        <f t="shared" si="6"/>
        <v>0</v>
      </c>
      <c r="AJ79" s="3">
        <f t="shared" si="6"/>
        <v>0</v>
      </c>
      <c r="AK79" s="3">
        <f t="shared" si="6"/>
        <v>3104</v>
      </c>
      <c r="AL79" s="3">
        <f t="shared" si="6"/>
        <v>2390</v>
      </c>
      <c r="AM79" s="3">
        <f t="shared" si="6"/>
        <v>3572</v>
      </c>
      <c r="AN79" s="3">
        <f t="shared" si="6"/>
        <v>2410.476</v>
      </c>
      <c r="AO79" s="3">
        <f t="shared" si="6"/>
        <v>28894.307999999997</v>
      </c>
      <c r="AP79" s="3">
        <f t="shared" si="6"/>
        <v>96855.47</v>
      </c>
      <c r="AQ79" s="3">
        <f t="shared" si="6"/>
        <v>8718</v>
      </c>
      <c r="AR79" s="3">
        <f t="shared" si="6"/>
        <v>0</v>
      </c>
      <c r="AS79" s="3">
        <f t="shared" si="6"/>
        <v>25131.69</v>
      </c>
      <c r="AT79" s="3"/>
      <c r="AU79" s="3">
        <f aca="true" t="shared" si="7" ref="AU79:AU84">SUM(C79:AS79)</f>
        <v>965925.857</v>
      </c>
      <c r="AV79" s="326">
        <f>+AU79/$AU$84*100</f>
        <v>88.55960472369748</v>
      </c>
      <c r="AW79" s="3"/>
      <c r="AX79" s="64"/>
    </row>
    <row r="80" spans="1:77" ht="12.75">
      <c r="A80" s="7" t="s">
        <v>314</v>
      </c>
      <c r="B80" s="183"/>
      <c r="C80" s="3">
        <f>+C77*(C23/100)</f>
        <v>0</v>
      </c>
      <c r="D80" s="3">
        <f aca="true" t="shared" si="8" ref="D80:AS80">+D77*(D23/100)</f>
        <v>0</v>
      </c>
      <c r="E80" s="3">
        <f t="shared" si="8"/>
        <v>0</v>
      </c>
      <c r="F80" s="3">
        <f t="shared" si="8"/>
        <v>0</v>
      </c>
      <c r="G80" s="3">
        <f t="shared" si="8"/>
        <v>0</v>
      </c>
      <c r="H80" s="3">
        <f t="shared" si="8"/>
        <v>0</v>
      </c>
      <c r="I80" s="3">
        <f t="shared" si="8"/>
        <v>0</v>
      </c>
      <c r="J80" s="3">
        <f t="shared" si="8"/>
        <v>0</v>
      </c>
      <c r="K80" s="3">
        <f t="shared" si="8"/>
        <v>0</v>
      </c>
      <c r="L80" s="3">
        <f t="shared" si="8"/>
        <v>0</v>
      </c>
      <c r="M80" s="3">
        <f t="shared" si="8"/>
        <v>0</v>
      </c>
      <c r="N80" s="3">
        <f t="shared" si="8"/>
        <v>0</v>
      </c>
      <c r="O80" s="3">
        <f t="shared" si="8"/>
        <v>0</v>
      </c>
      <c r="P80" s="3">
        <f t="shared" si="8"/>
        <v>0</v>
      </c>
      <c r="Q80" s="3">
        <f t="shared" si="8"/>
        <v>0</v>
      </c>
      <c r="R80" s="3">
        <f t="shared" si="8"/>
        <v>0</v>
      </c>
      <c r="S80" s="3">
        <f t="shared" si="8"/>
        <v>5813.379</v>
      </c>
      <c r="T80" s="3">
        <f t="shared" si="8"/>
        <v>0</v>
      </c>
      <c r="U80" s="3">
        <f t="shared" si="8"/>
        <v>716.44</v>
      </c>
      <c r="V80" s="3">
        <f>+V77*(V23/100)</f>
        <v>0</v>
      </c>
      <c r="W80" s="3"/>
      <c r="X80" s="3"/>
      <c r="Y80" s="3"/>
      <c r="Z80" s="3">
        <f t="shared" si="8"/>
        <v>0</v>
      </c>
      <c r="AA80" s="3">
        <f t="shared" si="8"/>
        <v>0</v>
      </c>
      <c r="AB80" s="3">
        <f t="shared" si="8"/>
        <v>0</v>
      </c>
      <c r="AC80" s="3">
        <f t="shared" si="8"/>
        <v>0</v>
      </c>
      <c r="AD80" s="3">
        <f t="shared" si="8"/>
        <v>0</v>
      </c>
      <c r="AE80" s="3">
        <f t="shared" si="8"/>
        <v>0</v>
      </c>
      <c r="AF80" s="3">
        <f t="shared" si="8"/>
        <v>0</v>
      </c>
      <c r="AG80" s="3">
        <f t="shared" si="8"/>
        <v>0</v>
      </c>
      <c r="AH80" s="3">
        <f t="shared" si="8"/>
        <v>0</v>
      </c>
      <c r="AI80" s="3">
        <f t="shared" si="8"/>
        <v>0</v>
      </c>
      <c r="AJ80" s="3">
        <f t="shared" si="8"/>
        <v>0</v>
      </c>
      <c r="AK80" s="3">
        <f t="shared" si="8"/>
        <v>0</v>
      </c>
      <c r="AL80" s="3">
        <f t="shared" si="8"/>
        <v>0</v>
      </c>
      <c r="AM80" s="3">
        <f t="shared" si="8"/>
        <v>0</v>
      </c>
      <c r="AN80" s="3">
        <f t="shared" si="8"/>
        <v>1239.093</v>
      </c>
      <c r="AO80" s="3">
        <f t="shared" si="8"/>
        <v>2315.82</v>
      </c>
      <c r="AP80" s="3">
        <f t="shared" si="8"/>
        <v>0</v>
      </c>
      <c r="AQ80" s="3">
        <f t="shared" si="8"/>
        <v>0</v>
      </c>
      <c r="AR80" s="3">
        <f t="shared" si="8"/>
        <v>0</v>
      </c>
      <c r="AS80" s="3">
        <f t="shared" si="8"/>
        <v>519.966</v>
      </c>
      <c r="AT80" s="3"/>
      <c r="AU80" s="3">
        <f t="shared" si="7"/>
        <v>10604.698</v>
      </c>
      <c r="AV80" s="326">
        <f>+AU80/$AU$84*100</f>
        <v>0.9722773816315647</v>
      </c>
      <c r="AW80" s="3"/>
      <c r="AX80" s="5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</row>
    <row r="81" spans="1:77" ht="12.75">
      <c r="A81" s="7" t="s">
        <v>315</v>
      </c>
      <c r="B81" s="183"/>
      <c r="C81" s="3">
        <f>+C77*(C24/100)</f>
        <v>809.186</v>
      </c>
      <c r="D81" s="3">
        <f aca="true" t="shared" si="9" ref="D81:AS81">+D77*(D24/100)</f>
        <v>0</v>
      </c>
      <c r="E81" s="3">
        <f t="shared" si="9"/>
        <v>0</v>
      </c>
      <c r="F81" s="3">
        <f t="shared" si="9"/>
        <v>0</v>
      </c>
      <c r="G81" s="3">
        <f t="shared" si="9"/>
        <v>0</v>
      </c>
      <c r="H81" s="3">
        <f t="shared" si="9"/>
        <v>0</v>
      </c>
      <c r="I81" s="3">
        <f t="shared" si="9"/>
        <v>0</v>
      </c>
      <c r="J81" s="3">
        <f t="shared" si="9"/>
        <v>0</v>
      </c>
      <c r="K81" s="3">
        <f t="shared" si="9"/>
        <v>0</v>
      </c>
      <c r="L81" s="3">
        <f t="shared" si="9"/>
        <v>0</v>
      </c>
      <c r="M81" s="3">
        <f t="shared" si="9"/>
        <v>0</v>
      </c>
      <c r="N81" s="3">
        <f t="shared" si="9"/>
        <v>0</v>
      </c>
      <c r="O81" s="3">
        <f t="shared" si="9"/>
        <v>0</v>
      </c>
      <c r="P81" s="3">
        <f t="shared" si="9"/>
        <v>0</v>
      </c>
      <c r="Q81" s="3">
        <f t="shared" si="9"/>
        <v>0</v>
      </c>
      <c r="R81" s="3">
        <f t="shared" si="9"/>
        <v>0</v>
      </c>
      <c r="S81" s="3">
        <f t="shared" si="9"/>
        <v>8198.355</v>
      </c>
      <c r="T81" s="3">
        <f t="shared" si="9"/>
        <v>276.12600000000003</v>
      </c>
      <c r="U81" s="3">
        <f t="shared" si="9"/>
        <v>8776.390000000001</v>
      </c>
      <c r="V81" s="3">
        <f>+V77*(V24/100)</f>
        <v>3030.3285</v>
      </c>
      <c r="W81" s="3"/>
      <c r="X81" s="3"/>
      <c r="Y81" s="3"/>
      <c r="Z81" s="3">
        <f t="shared" si="9"/>
        <v>0</v>
      </c>
      <c r="AA81" s="3">
        <f t="shared" si="9"/>
        <v>0</v>
      </c>
      <c r="AB81" s="3">
        <f t="shared" si="9"/>
        <v>0</v>
      </c>
      <c r="AC81" s="3">
        <f t="shared" si="9"/>
        <v>0</v>
      </c>
      <c r="AD81" s="3">
        <f t="shared" si="9"/>
        <v>0</v>
      </c>
      <c r="AE81" s="3">
        <f t="shared" si="9"/>
        <v>0</v>
      </c>
      <c r="AF81" s="3">
        <f t="shared" si="9"/>
        <v>0</v>
      </c>
      <c r="AG81" s="3">
        <f t="shared" si="9"/>
        <v>0</v>
      </c>
      <c r="AH81" s="3">
        <f t="shared" si="9"/>
        <v>0</v>
      </c>
      <c r="AI81" s="3">
        <f t="shared" si="9"/>
        <v>0</v>
      </c>
      <c r="AJ81" s="3">
        <f t="shared" si="9"/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4132.848</v>
      </c>
      <c r="AP81" s="3">
        <f t="shared" si="9"/>
        <v>1497.7649999999999</v>
      </c>
      <c r="AQ81" s="3">
        <f t="shared" si="9"/>
        <v>0</v>
      </c>
      <c r="AR81" s="3">
        <f t="shared" si="9"/>
        <v>0</v>
      </c>
      <c r="AS81" s="3">
        <f t="shared" si="9"/>
        <v>3033.1349999999998</v>
      </c>
      <c r="AT81" s="3"/>
      <c r="AU81" s="3">
        <f t="shared" si="7"/>
        <v>29754.1335</v>
      </c>
      <c r="AV81" s="326">
        <f>+AU81/$AU$84*100</f>
        <v>2.727967454810691</v>
      </c>
      <c r="AW81" s="3"/>
      <c r="AX81" s="65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</row>
    <row r="82" spans="1:77" ht="12.75">
      <c r="A82" s="7" t="s">
        <v>316</v>
      </c>
      <c r="B82" s="183"/>
      <c r="C82" s="3">
        <f>+C77*(C25/100)</f>
        <v>1319.325</v>
      </c>
      <c r="D82" s="3">
        <f aca="true" t="shared" si="10" ref="D82:AS82">+D77*(D25/100)</f>
        <v>0</v>
      </c>
      <c r="E82" s="3">
        <f t="shared" si="10"/>
        <v>0</v>
      </c>
      <c r="F82" s="3">
        <f t="shared" si="10"/>
        <v>0</v>
      </c>
      <c r="G82" s="3">
        <f t="shared" si="10"/>
        <v>0</v>
      </c>
      <c r="H82" s="3">
        <f t="shared" si="10"/>
        <v>0</v>
      </c>
      <c r="I82" s="3">
        <f t="shared" si="10"/>
        <v>0</v>
      </c>
      <c r="J82" s="3">
        <f t="shared" si="10"/>
        <v>0</v>
      </c>
      <c r="K82" s="3">
        <f t="shared" si="10"/>
        <v>0</v>
      </c>
      <c r="L82" s="3">
        <f t="shared" si="10"/>
        <v>0</v>
      </c>
      <c r="M82" s="3">
        <f t="shared" si="10"/>
        <v>0</v>
      </c>
      <c r="N82" s="3">
        <f t="shared" si="10"/>
        <v>0</v>
      </c>
      <c r="O82" s="3">
        <f t="shared" si="10"/>
        <v>0</v>
      </c>
      <c r="P82" s="3">
        <f t="shared" si="10"/>
        <v>0</v>
      </c>
      <c r="Q82" s="3">
        <f t="shared" si="10"/>
        <v>0</v>
      </c>
      <c r="R82" s="3">
        <f t="shared" si="10"/>
        <v>0</v>
      </c>
      <c r="S82" s="3">
        <f t="shared" si="10"/>
        <v>11179.574999999999</v>
      </c>
      <c r="T82" s="3">
        <f t="shared" si="10"/>
        <v>184.084</v>
      </c>
      <c r="U82" s="3">
        <f t="shared" si="10"/>
        <v>537.33</v>
      </c>
      <c r="V82" s="3">
        <f>+V77*(V25/100)</f>
        <v>6619.86195</v>
      </c>
      <c r="W82" s="3"/>
      <c r="X82" s="3"/>
      <c r="Y82" s="3"/>
      <c r="Z82" s="3">
        <f t="shared" si="10"/>
        <v>0</v>
      </c>
      <c r="AA82" s="3">
        <f t="shared" si="10"/>
        <v>0</v>
      </c>
      <c r="AB82" s="3">
        <f t="shared" si="10"/>
        <v>0</v>
      </c>
      <c r="AC82" s="3">
        <f t="shared" si="10"/>
        <v>0</v>
      </c>
      <c r="AD82" s="3">
        <f t="shared" si="10"/>
        <v>0</v>
      </c>
      <c r="AE82" s="3">
        <f t="shared" si="10"/>
        <v>0</v>
      </c>
      <c r="AF82" s="3">
        <f t="shared" si="10"/>
        <v>0</v>
      </c>
      <c r="AG82" s="3">
        <f t="shared" si="10"/>
        <v>0</v>
      </c>
      <c r="AH82" s="3">
        <f t="shared" si="10"/>
        <v>0</v>
      </c>
      <c r="AI82" s="3">
        <f t="shared" si="10"/>
        <v>0</v>
      </c>
      <c r="AJ82" s="3">
        <f t="shared" si="10"/>
        <v>0</v>
      </c>
      <c r="AK82" s="3">
        <f t="shared" si="10"/>
        <v>0</v>
      </c>
      <c r="AL82" s="3">
        <f t="shared" si="10"/>
        <v>0</v>
      </c>
      <c r="AM82" s="3">
        <f t="shared" si="10"/>
        <v>0</v>
      </c>
      <c r="AN82" s="3">
        <f t="shared" si="10"/>
        <v>3121.431</v>
      </c>
      <c r="AO82" s="3">
        <f t="shared" si="10"/>
        <v>285.024</v>
      </c>
      <c r="AP82" s="3">
        <f t="shared" si="10"/>
        <v>1497.7649999999999</v>
      </c>
      <c r="AQ82" s="3">
        <f t="shared" si="10"/>
        <v>0</v>
      </c>
      <c r="AR82" s="3">
        <f t="shared" si="10"/>
        <v>0</v>
      </c>
      <c r="AS82" s="3">
        <f t="shared" si="10"/>
        <v>202.20899999999997</v>
      </c>
      <c r="AT82" s="3"/>
      <c r="AU82" s="3">
        <f t="shared" si="7"/>
        <v>24946.60495</v>
      </c>
      <c r="AV82" s="326">
        <f>+AU82/$AU$84*100</f>
        <v>2.2871957071651674</v>
      </c>
      <c r="AW82" s="3"/>
      <c r="AX82" s="4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</row>
    <row r="83" spans="1:77" ht="12.75">
      <c r="A83" s="7" t="s">
        <v>317</v>
      </c>
      <c r="B83" s="183"/>
      <c r="C83" s="3">
        <f>+C77*(C26/100)</f>
        <v>0</v>
      </c>
      <c r="D83" s="3">
        <f aca="true" t="shared" si="11" ref="D83:AS83">+D77*(D26/100)</f>
        <v>0</v>
      </c>
      <c r="E83" s="3">
        <f t="shared" si="11"/>
        <v>0</v>
      </c>
      <c r="F83" s="3">
        <f t="shared" si="11"/>
        <v>0</v>
      </c>
      <c r="G83" s="3">
        <f t="shared" si="11"/>
        <v>0</v>
      </c>
      <c r="H83" s="3">
        <f t="shared" si="11"/>
        <v>0</v>
      </c>
      <c r="I83" s="3">
        <f t="shared" si="11"/>
        <v>0</v>
      </c>
      <c r="J83" s="3">
        <f t="shared" si="11"/>
        <v>5177</v>
      </c>
      <c r="K83" s="3">
        <f t="shared" si="11"/>
        <v>37263</v>
      </c>
      <c r="L83" s="3">
        <f t="shared" si="11"/>
        <v>0</v>
      </c>
      <c r="M83" s="3">
        <f t="shared" si="11"/>
        <v>0</v>
      </c>
      <c r="N83" s="3">
        <f t="shared" si="11"/>
        <v>0</v>
      </c>
      <c r="O83" s="3">
        <f t="shared" si="11"/>
        <v>500</v>
      </c>
      <c r="P83" s="3">
        <f t="shared" si="11"/>
        <v>0</v>
      </c>
      <c r="Q83" s="3">
        <f t="shared" si="11"/>
        <v>0</v>
      </c>
      <c r="R83" s="3">
        <f t="shared" si="11"/>
        <v>0</v>
      </c>
      <c r="S83" s="3">
        <f t="shared" si="11"/>
        <v>10583.330999999998</v>
      </c>
      <c r="T83" s="3">
        <f t="shared" si="11"/>
        <v>46.021</v>
      </c>
      <c r="U83" s="3">
        <f t="shared" si="11"/>
        <v>5552.41</v>
      </c>
      <c r="V83" s="3">
        <f t="shared" si="11"/>
        <v>0</v>
      </c>
      <c r="W83" s="3"/>
      <c r="X83" s="3"/>
      <c r="Y83" s="3"/>
      <c r="Z83" s="3">
        <f t="shared" si="11"/>
        <v>0</v>
      </c>
      <c r="AA83" s="3">
        <f t="shared" si="11"/>
        <v>0</v>
      </c>
      <c r="AB83" s="3">
        <f t="shared" si="11"/>
        <v>0</v>
      </c>
      <c r="AC83" s="3">
        <f t="shared" si="11"/>
        <v>0</v>
      </c>
      <c r="AD83" s="3">
        <f t="shared" si="11"/>
        <v>0</v>
      </c>
      <c r="AE83" s="3">
        <f t="shared" si="11"/>
        <v>0</v>
      </c>
      <c r="AF83" s="3">
        <f t="shared" si="11"/>
        <v>0</v>
      </c>
      <c r="AG83" s="3">
        <f t="shared" si="11"/>
        <v>0</v>
      </c>
      <c r="AH83" s="3">
        <f t="shared" si="11"/>
        <v>0</v>
      </c>
      <c r="AI83" s="3">
        <f t="shared" si="11"/>
        <v>354</v>
      </c>
      <c r="AJ83" s="3">
        <f t="shared" si="11"/>
        <v>0</v>
      </c>
      <c r="AK83" s="3">
        <f t="shared" si="11"/>
        <v>0</v>
      </c>
      <c r="AL83" s="3">
        <f t="shared" si="11"/>
        <v>0</v>
      </c>
      <c r="AM83" s="3">
        <f t="shared" si="11"/>
        <v>0</v>
      </c>
      <c r="AN83" s="3">
        <f t="shared" si="11"/>
        <v>0</v>
      </c>
      <c r="AO83" s="3">
        <f t="shared" si="11"/>
        <v>0</v>
      </c>
      <c r="AP83" s="3">
        <f t="shared" si="11"/>
        <v>0</v>
      </c>
      <c r="AQ83" s="3">
        <f t="shared" si="11"/>
        <v>0</v>
      </c>
      <c r="AR83" s="3">
        <f t="shared" si="11"/>
        <v>0</v>
      </c>
      <c r="AS83" s="3">
        <f t="shared" si="11"/>
        <v>0</v>
      </c>
      <c r="AT83" s="3"/>
      <c r="AU83" s="3">
        <f t="shared" si="7"/>
        <v>59475.762</v>
      </c>
      <c r="AV83" s="326">
        <f>+AU83/$AU$84*100</f>
        <v>5.452954732695087</v>
      </c>
      <c r="AW83" s="3"/>
      <c r="AX83" s="4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</row>
    <row r="84" spans="1:77" ht="12.75">
      <c r="A84" s="65" t="s">
        <v>318</v>
      </c>
      <c r="B84" s="183"/>
      <c r="C84" s="5">
        <f aca="true" t="shared" si="12" ref="C84:AP84">SUM(C79:C83)</f>
        <v>17608.591</v>
      </c>
      <c r="D84" s="5">
        <f t="shared" si="12"/>
        <v>8102</v>
      </c>
      <c r="E84" s="5">
        <f t="shared" si="12"/>
        <v>29391</v>
      </c>
      <c r="F84" s="5">
        <f t="shared" si="12"/>
        <v>27875</v>
      </c>
      <c r="G84" s="5">
        <f t="shared" si="12"/>
        <v>2300</v>
      </c>
      <c r="H84" s="5">
        <f t="shared" si="12"/>
        <v>22170</v>
      </c>
      <c r="I84" s="5">
        <f t="shared" si="12"/>
        <v>756</v>
      </c>
      <c r="J84" s="5">
        <f t="shared" si="12"/>
        <v>5177</v>
      </c>
      <c r="K84" s="5">
        <f t="shared" si="12"/>
        <v>37263</v>
      </c>
      <c r="L84" s="318">
        <f t="shared" si="12"/>
        <v>0</v>
      </c>
      <c r="M84" s="319">
        <f t="shared" si="12"/>
        <v>0</v>
      </c>
      <c r="N84" s="320">
        <f t="shared" si="12"/>
        <v>0</v>
      </c>
      <c r="O84" s="5">
        <f t="shared" si="12"/>
        <v>500</v>
      </c>
      <c r="P84" s="321">
        <f t="shared" si="12"/>
        <v>0</v>
      </c>
      <c r="Q84" s="5">
        <f t="shared" si="12"/>
        <v>4188</v>
      </c>
      <c r="R84" s="5">
        <f t="shared" si="12"/>
        <v>14022</v>
      </c>
      <c r="S84" s="5">
        <f t="shared" si="12"/>
        <v>148911.939</v>
      </c>
      <c r="T84" s="5">
        <f t="shared" si="12"/>
        <v>46021.00000000001</v>
      </c>
      <c r="U84" s="5">
        <f t="shared" si="12"/>
        <v>178930.89</v>
      </c>
      <c r="V84" s="5">
        <f t="shared" si="12"/>
        <v>312370.63545</v>
      </c>
      <c r="W84" s="5"/>
      <c r="X84" s="5"/>
      <c r="Y84" s="5"/>
      <c r="Z84" s="5">
        <f t="shared" si="12"/>
        <v>2238</v>
      </c>
      <c r="AA84" s="5">
        <f t="shared" si="12"/>
        <v>0</v>
      </c>
      <c r="AB84" s="5">
        <f t="shared" si="12"/>
        <v>752</v>
      </c>
      <c r="AC84" s="5">
        <f t="shared" si="12"/>
        <v>73</v>
      </c>
      <c r="AD84" s="5">
        <f t="shared" si="12"/>
        <v>7</v>
      </c>
      <c r="AE84" s="5">
        <f t="shared" si="12"/>
        <v>37803</v>
      </c>
      <c r="AF84" s="5">
        <f t="shared" si="12"/>
        <v>1840</v>
      </c>
      <c r="AG84" s="5">
        <f t="shared" si="12"/>
        <v>4</v>
      </c>
      <c r="AH84" s="5">
        <f t="shared" si="12"/>
        <v>3128</v>
      </c>
      <c r="AI84" s="5">
        <f t="shared" si="12"/>
        <v>354</v>
      </c>
      <c r="AJ84" s="5">
        <f t="shared" si="12"/>
        <v>0</v>
      </c>
      <c r="AK84" s="5">
        <f t="shared" si="12"/>
        <v>3104</v>
      </c>
      <c r="AL84" s="5">
        <f t="shared" si="12"/>
        <v>2390</v>
      </c>
      <c r="AM84" s="5">
        <f t="shared" si="12"/>
        <v>3572</v>
      </c>
      <c r="AN84" s="5">
        <f t="shared" si="12"/>
        <v>6771</v>
      </c>
      <c r="AO84" s="5">
        <f t="shared" si="12"/>
        <v>35627.99999999999</v>
      </c>
      <c r="AP84" s="5">
        <f t="shared" si="12"/>
        <v>99851</v>
      </c>
      <c r="AQ84" s="5">
        <f>SUM(AQ79:AQ83)</f>
        <v>8718</v>
      </c>
      <c r="AR84" s="5">
        <f>SUM(AR79:AR83)</f>
        <v>0</v>
      </c>
      <c r="AS84" s="5">
        <f>SUM(AS79:AS83)</f>
        <v>28886.999999999996</v>
      </c>
      <c r="AT84" s="3"/>
      <c r="AU84" s="3">
        <f t="shared" si="7"/>
        <v>1090707.05545</v>
      </c>
      <c r="AV84" s="326">
        <f>SUM(AV79:AV83)</f>
        <v>100</v>
      </c>
      <c r="AW84" s="3"/>
      <c r="AX84" s="4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</row>
    <row r="85" spans="1:77" ht="12.75">
      <c r="A85" s="7"/>
      <c r="B85" s="183"/>
      <c r="C85" s="314">
        <f>+C84-C77</f>
        <v>17.59100000000035</v>
      </c>
      <c r="D85" s="315">
        <f aca="true" t="shared" si="13" ref="D85:AS85">+D84-D77</f>
        <v>0</v>
      </c>
      <c r="E85" s="315">
        <f t="shared" si="13"/>
        <v>0</v>
      </c>
      <c r="F85" s="315">
        <f t="shared" si="13"/>
        <v>0</v>
      </c>
      <c r="G85" s="315">
        <f t="shared" si="13"/>
        <v>0</v>
      </c>
      <c r="H85" s="315">
        <f t="shared" si="13"/>
        <v>0</v>
      </c>
      <c r="I85" s="315">
        <f t="shared" si="13"/>
        <v>0</v>
      </c>
      <c r="J85" s="315">
        <f t="shared" si="13"/>
        <v>0</v>
      </c>
      <c r="K85" s="315">
        <f t="shared" si="13"/>
        <v>0</v>
      </c>
      <c r="L85" s="315">
        <f t="shared" si="13"/>
        <v>0</v>
      </c>
      <c r="M85" s="315">
        <f t="shared" si="13"/>
        <v>0</v>
      </c>
      <c r="N85" s="315">
        <f t="shared" si="13"/>
        <v>0</v>
      </c>
      <c r="O85" s="315">
        <f t="shared" si="13"/>
        <v>0</v>
      </c>
      <c r="P85" s="315">
        <f t="shared" si="13"/>
        <v>0</v>
      </c>
      <c r="Q85" s="315">
        <f t="shared" si="13"/>
        <v>0</v>
      </c>
      <c r="R85" s="315">
        <f t="shared" si="13"/>
        <v>0</v>
      </c>
      <c r="S85" s="315">
        <f t="shared" si="13"/>
        <v>-149.06099999998696</v>
      </c>
      <c r="T85" s="315">
        <f t="shared" si="13"/>
        <v>0</v>
      </c>
      <c r="U85" s="315">
        <f t="shared" si="13"/>
        <v>-179.10999999998603</v>
      </c>
      <c r="V85" s="315">
        <f t="shared" si="13"/>
        <v>-34.36454999999842</v>
      </c>
      <c r="W85" s="315"/>
      <c r="X85" s="315"/>
      <c r="Y85" s="315"/>
      <c r="Z85" s="315">
        <f t="shared" si="13"/>
        <v>0</v>
      </c>
      <c r="AA85" s="315">
        <f t="shared" si="13"/>
        <v>0</v>
      </c>
      <c r="AB85" s="315">
        <f t="shared" si="13"/>
        <v>0</v>
      </c>
      <c r="AC85" s="315">
        <f t="shared" si="13"/>
        <v>0</v>
      </c>
      <c r="AD85" s="315">
        <f t="shared" si="13"/>
        <v>0</v>
      </c>
      <c r="AE85" s="315">
        <f t="shared" si="13"/>
        <v>0</v>
      </c>
      <c r="AF85" s="315">
        <f t="shared" si="13"/>
        <v>0</v>
      </c>
      <c r="AG85" s="315">
        <f t="shared" si="13"/>
        <v>0</v>
      </c>
      <c r="AH85" s="315">
        <f t="shared" si="13"/>
        <v>0</v>
      </c>
      <c r="AI85" s="315">
        <f t="shared" si="13"/>
        <v>0</v>
      </c>
      <c r="AJ85" s="315">
        <f t="shared" si="13"/>
        <v>-2</v>
      </c>
      <c r="AK85" s="315">
        <f t="shared" si="13"/>
        <v>0</v>
      </c>
      <c r="AL85" s="315">
        <f t="shared" si="13"/>
        <v>0</v>
      </c>
      <c r="AM85" s="315">
        <f t="shared" si="13"/>
        <v>0</v>
      </c>
      <c r="AN85" s="315">
        <f t="shared" si="13"/>
        <v>0</v>
      </c>
      <c r="AO85" s="315">
        <f t="shared" si="13"/>
        <v>0</v>
      </c>
      <c r="AP85" s="315">
        <f t="shared" si="13"/>
        <v>0</v>
      </c>
      <c r="AQ85" s="315">
        <f t="shared" si="13"/>
        <v>0</v>
      </c>
      <c r="AR85" s="315">
        <f t="shared" si="13"/>
        <v>0</v>
      </c>
      <c r="AS85" s="316">
        <f t="shared" si="13"/>
        <v>0</v>
      </c>
      <c r="AT85" s="5"/>
      <c r="AU85" s="317">
        <f>+AU77-AU84</f>
        <v>346.9445499998983</v>
      </c>
      <c r="AV85" s="5"/>
      <c r="AW85" s="3"/>
      <c r="AX85" s="4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</row>
    <row r="86" spans="1:77" ht="12.75">
      <c r="A86" s="7"/>
      <c r="B86" s="18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Q86" s="3"/>
      <c r="AR86" s="3"/>
      <c r="AS86" s="5"/>
      <c r="AT86" s="5"/>
      <c r="AU86" s="3"/>
      <c r="AV86" s="3"/>
      <c r="AW86" s="5"/>
      <c r="AX86" s="4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</row>
    <row r="87" spans="1:44" ht="12.75">
      <c r="A87" s="11" t="s">
        <v>327</v>
      </c>
      <c r="B87" s="180"/>
      <c r="H87" s="2"/>
      <c r="AF87" s="2"/>
      <c r="AG87" s="2"/>
      <c r="AH87" s="2"/>
      <c r="AQ87" s="3"/>
      <c r="AR87" s="3"/>
    </row>
    <row r="88" spans="1:48" ht="12.75">
      <c r="A88" s="4" t="str">
        <f>+'3.2 Efnah.'!A24</f>
        <v>      Aðrar fjárfestingar    </v>
      </c>
      <c r="B88" s="183"/>
      <c r="C88" s="3">
        <f>+'5.1. Séreignard.'!C87</f>
        <v>2983670</v>
      </c>
      <c r="D88" s="3">
        <f>+'5.1. Séreignard.'!D87</f>
        <v>903882</v>
      </c>
      <c r="E88" s="3">
        <f>+'5.1. Séreignard.'!E87</f>
        <v>351189</v>
      </c>
      <c r="F88" s="3">
        <f>+'5.1. Séreignard.'!F87</f>
        <v>4048219</v>
      </c>
      <c r="G88" s="3">
        <f>+'5.1. Séreignard.'!G87</f>
        <v>563594</v>
      </c>
      <c r="H88" s="3">
        <f>+'5.1. Séreignard.'!H87</f>
        <v>913788</v>
      </c>
      <c r="I88" s="3">
        <f>+'5.1. Séreignard.'!I87</f>
        <v>23116</v>
      </c>
      <c r="J88" s="3">
        <f>+'5.1. Séreignard.'!J87</f>
        <v>270002</v>
      </c>
      <c r="K88" s="3">
        <f>+'5.1. Séreignard.'!K87</f>
        <v>1689988</v>
      </c>
      <c r="L88" s="3">
        <f>+'5.1. Séreignard.'!L87</f>
        <v>44225</v>
      </c>
      <c r="M88" s="3">
        <f>+'5.1. Séreignard.'!M87</f>
        <v>61618</v>
      </c>
      <c r="N88" s="3">
        <f>+'5.1. Séreignard.'!N87</f>
        <v>35381</v>
      </c>
      <c r="O88" s="3">
        <f>+'5.1. Séreignard.'!O87</f>
        <v>53504</v>
      </c>
      <c r="P88" s="3">
        <f>+'5.1. Séreignard.'!P87</f>
        <v>4005</v>
      </c>
      <c r="Q88" s="3">
        <f>+'5.1. Séreignard.'!Q87</f>
        <v>353404</v>
      </c>
      <c r="R88" s="3">
        <f>+'5.1. Séreignard.'!R87</f>
        <v>1231171</v>
      </c>
      <c r="S88" s="3">
        <f>+'5.1. Séreignard.'!S87</f>
        <v>29976310</v>
      </c>
      <c r="T88" s="3">
        <f>+'5.1. Séreignard.'!T87</f>
        <v>2298764</v>
      </c>
      <c r="U88" s="3">
        <f>+'5.1. Séreignard.'!U87</f>
        <v>4194339</v>
      </c>
      <c r="V88" s="3">
        <f>+'5.1. Séreignard.'!V87</f>
        <v>7165385</v>
      </c>
      <c r="W88" s="3">
        <f>+'5.1. Séreignard.'!W87</f>
        <v>23107113</v>
      </c>
      <c r="X88" s="3">
        <f>+'5.1. Séreignard.'!X87</f>
        <v>2086515</v>
      </c>
      <c r="Y88" s="3">
        <f>+'5.1. Séreignard.'!Y87</f>
        <v>1209243</v>
      </c>
      <c r="Z88" s="3">
        <f>+'5.1. Séreignard.'!Z87</f>
        <v>268427</v>
      </c>
      <c r="AA88" s="3">
        <f>+'5.1. Séreignard.'!AA87</f>
        <v>0</v>
      </c>
      <c r="AB88" s="3">
        <f>+'5.1. Séreignard.'!AB87</f>
        <v>502093</v>
      </c>
      <c r="AC88" s="3">
        <f>+'5.1. Séreignard.'!AC87</f>
        <v>151930</v>
      </c>
      <c r="AD88" s="3">
        <f>+'5.1. Séreignard.'!AD87</f>
        <v>107510</v>
      </c>
      <c r="AE88" s="3">
        <f>+'5.1. Séreignard.'!AE87</f>
        <v>1649661</v>
      </c>
      <c r="AF88" s="3">
        <f>+'5.1. Séreignard.'!AF87</f>
        <v>236126</v>
      </c>
      <c r="AG88" s="3">
        <f>+'5.1. Séreignard.'!AG87</f>
        <v>72863</v>
      </c>
      <c r="AH88" s="3">
        <f>+'5.1. Séreignard.'!AH87</f>
        <v>994634</v>
      </c>
      <c r="AI88" s="3">
        <f>+'5.1. Séreignard.'!AI87</f>
        <v>32382</v>
      </c>
      <c r="AJ88" s="3">
        <f>+'5.1. Séreignard.'!AJ87</f>
        <v>92306</v>
      </c>
      <c r="AK88" s="3">
        <f>+'5.1. Séreignard.'!AK87</f>
        <v>416272</v>
      </c>
      <c r="AL88" s="3">
        <f>+'5.1. Séreignard.'!AL87</f>
        <v>60769</v>
      </c>
      <c r="AM88" s="3">
        <f>+'5.1. Séreignard.'!AM87</f>
        <v>39007</v>
      </c>
      <c r="AN88" s="3">
        <f>+'5.1. Séreignard.'!AN87</f>
        <v>5333359</v>
      </c>
      <c r="AO88" s="3">
        <f>+'5.1. Séreignard.'!AO87</f>
        <v>5764594</v>
      </c>
      <c r="AP88" s="3">
        <f>+'5.1. Séreignard.'!AP87</f>
        <v>1286787</v>
      </c>
      <c r="AQ88" s="3">
        <f>+'5.1. Séreignard.'!AQ87</f>
        <v>550737</v>
      </c>
      <c r="AR88" s="3">
        <f>+'5.1. Séreignard.'!AR87</f>
        <v>74678</v>
      </c>
      <c r="AS88" s="3">
        <f>+'5.1. Séreignard.'!AS87</f>
        <v>1754893</v>
      </c>
      <c r="AT88" s="3">
        <f>+'5.1. Séreignard.'!AT87</f>
        <v>0</v>
      </c>
      <c r="AU88" s="3">
        <f>+'5.1. Séreignard.'!AU87</f>
        <v>102957453</v>
      </c>
      <c r="AV88" s="3"/>
    </row>
    <row r="89" spans="1:163" ht="12.75">
      <c r="A89" s="4"/>
      <c r="B89" s="18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>
        <f>SUM(C89:AO89)</f>
        <v>0</v>
      </c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</row>
    <row r="90" spans="1:163" ht="12.75">
      <c r="A90" s="4" t="str">
        <f aca="true" t="shared" si="14" ref="A90:A96">+A10</f>
        <v>Skráð verðbréf með br. tekjum (%)</v>
      </c>
      <c r="B90" s="183"/>
      <c r="C90" s="3">
        <f>+C10*C88/100</f>
        <v>2789731.45</v>
      </c>
      <c r="D90" s="3">
        <f aca="true" t="shared" si="15" ref="D90:AS90">+D10*D88/100</f>
        <v>822532.62</v>
      </c>
      <c r="E90" s="3">
        <f t="shared" si="15"/>
        <v>0</v>
      </c>
      <c r="F90" s="3">
        <f t="shared" si="15"/>
        <v>1914807.5869999998</v>
      </c>
      <c r="G90" s="3">
        <f t="shared" si="15"/>
        <v>316739.828</v>
      </c>
      <c r="H90" s="3">
        <f t="shared" si="15"/>
        <v>246722.76</v>
      </c>
      <c r="I90" s="3">
        <f t="shared" si="15"/>
        <v>0</v>
      </c>
      <c r="J90" s="3">
        <f t="shared" si="15"/>
        <v>106110.786</v>
      </c>
      <c r="K90" s="3">
        <f t="shared" si="15"/>
        <v>0</v>
      </c>
      <c r="L90" s="3">
        <f t="shared" si="15"/>
        <v>18132.25</v>
      </c>
      <c r="M90" s="3">
        <f t="shared" si="15"/>
        <v>19594.524</v>
      </c>
      <c r="N90" s="3">
        <f t="shared" si="15"/>
        <v>7288.486000000001</v>
      </c>
      <c r="O90" s="3">
        <f t="shared" si="15"/>
        <v>5457.407999999999</v>
      </c>
      <c r="P90" s="3">
        <f t="shared" si="15"/>
        <v>0</v>
      </c>
      <c r="Q90" s="3">
        <f t="shared" si="15"/>
        <v>97892.908</v>
      </c>
      <c r="R90" s="3">
        <f t="shared" si="15"/>
        <v>656214.1429999999</v>
      </c>
      <c r="S90" s="3">
        <f t="shared" si="15"/>
        <v>17506165.04</v>
      </c>
      <c r="T90" s="3">
        <f t="shared" si="15"/>
        <v>1399947.2759999998</v>
      </c>
      <c r="U90" s="3">
        <f t="shared" si="15"/>
        <v>0</v>
      </c>
      <c r="V90" s="3">
        <f t="shared" si="15"/>
        <v>4972777.19</v>
      </c>
      <c r="W90" s="3">
        <f t="shared" si="15"/>
        <v>18139083.705</v>
      </c>
      <c r="X90" s="3">
        <f t="shared" si="15"/>
        <v>1558626.705</v>
      </c>
      <c r="Y90" s="3">
        <f t="shared" si="15"/>
        <v>0</v>
      </c>
      <c r="Z90" s="3">
        <f t="shared" si="15"/>
        <v>268427</v>
      </c>
      <c r="AA90" s="3">
        <f t="shared" si="15"/>
        <v>0</v>
      </c>
      <c r="AB90" s="3">
        <f t="shared" si="15"/>
        <v>0</v>
      </c>
      <c r="AC90" s="3">
        <f t="shared" si="15"/>
        <v>63050.95</v>
      </c>
      <c r="AD90" s="3">
        <f t="shared" si="15"/>
        <v>47949.46</v>
      </c>
      <c r="AE90" s="3">
        <f t="shared" si="15"/>
        <v>579031.011</v>
      </c>
      <c r="AF90" s="3">
        <f t="shared" si="15"/>
        <v>186067.288</v>
      </c>
      <c r="AG90" s="3">
        <f t="shared" si="15"/>
        <v>72863</v>
      </c>
      <c r="AH90" s="3">
        <f t="shared" si="15"/>
        <v>735034.5260000001</v>
      </c>
      <c r="AI90" s="3">
        <f t="shared" si="15"/>
        <v>13179.474000000002</v>
      </c>
      <c r="AJ90" s="3">
        <f t="shared" si="15"/>
        <v>51506.748</v>
      </c>
      <c r="AK90" s="3">
        <f t="shared" si="15"/>
        <v>345922.03199999995</v>
      </c>
      <c r="AL90" s="3">
        <f t="shared" si="15"/>
        <v>60282.848</v>
      </c>
      <c r="AM90" s="3">
        <f t="shared" si="15"/>
        <v>0</v>
      </c>
      <c r="AN90" s="3">
        <f t="shared" si="15"/>
        <v>5109357.922</v>
      </c>
      <c r="AO90" s="3">
        <f t="shared" si="15"/>
        <v>5499422.676</v>
      </c>
      <c r="AP90" s="3">
        <f t="shared" si="15"/>
        <v>1232741.946</v>
      </c>
      <c r="AQ90" s="3">
        <f t="shared" si="15"/>
        <v>0</v>
      </c>
      <c r="AR90" s="3">
        <f t="shared" si="15"/>
        <v>28751.03</v>
      </c>
      <c r="AS90" s="3">
        <f t="shared" si="15"/>
        <v>1547815.626</v>
      </c>
      <c r="AT90" s="3"/>
      <c r="AU90" s="3">
        <f>SUM(C90:AS90)</f>
        <v>66419228.203</v>
      </c>
      <c r="AV90" s="326">
        <f aca="true" t="shared" si="16" ref="AV90:AV95">+AU90/$AU$96*100</f>
        <v>64.50718796722377</v>
      </c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</row>
    <row r="91" spans="1:163" ht="12.75">
      <c r="A91" s="4" t="str">
        <f t="shared" si="14"/>
        <v>Skráð verðbréf með föst. tekjum (%)</v>
      </c>
      <c r="B91" s="183"/>
      <c r="C91" s="3">
        <f>+C11*C88/100</f>
        <v>190954.88</v>
      </c>
      <c r="D91" s="3">
        <f aca="true" t="shared" si="17" ref="D91:AS91">+D11*D88/100</f>
        <v>81349.38</v>
      </c>
      <c r="E91" s="3">
        <f t="shared" si="17"/>
        <v>0</v>
      </c>
      <c r="F91" s="3">
        <f t="shared" si="17"/>
        <v>1433069.5259999998</v>
      </c>
      <c r="G91" s="3">
        <f t="shared" si="17"/>
        <v>246854.172</v>
      </c>
      <c r="H91" s="3">
        <f t="shared" si="17"/>
        <v>667065.24</v>
      </c>
      <c r="I91" s="3">
        <f t="shared" si="17"/>
        <v>0</v>
      </c>
      <c r="J91" s="3">
        <f t="shared" si="17"/>
        <v>145801.08</v>
      </c>
      <c r="K91" s="3">
        <f t="shared" si="17"/>
        <v>1505779.3079999997</v>
      </c>
      <c r="L91" s="3">
        <f t="shared" si="17"/>
        <v>23306.575</v>
      </c>
      <c r="M91" s="3">
        <f t="shared" si="17"/>
        <v>37402.126000000004</v>
      </c>
      <c r="N91" s="3">
        <f t="shared" si="17"/>
        <v>24872.842999999997</v>
      </c>
      <c r="O91" s="3">
        <f t="shared" si="17"/>
        <v>42803.2</v>
      </c>
      <c r="P91" s="3">
        <f t="shared" si="17"/>
        <v>3564.45</v>
      </c>
      <c r="Q91" s="3">
        <f t="shared" si="17"/>
        <v>255511.092</v>
      </c>
      <c r="R91" s="3">
        <f t="shared" si="17"/>
        <v>574956.8570000001</v>
      </c>
      <c r="S91" s="3">
        <f t="shared" si="17"/>
        <v>11570855.66</v>
      </c>
      <c r="T91" s="3">
        <f t="shared" si="17"/>
        <v>885024.14</v>
      </c>
      <c r="U91" s="3">
        <f t="shared" si="17"/>
        <v>0</v>
      </c>
      <c r="V91" s="3">
        <f t="shared" si="17"/>
        <v>1827173.175</v>
      </c>
      <c r="W91" s="3">
        <f t="shared" si="17"/>
        <v>3073246.0290000006</v>
      </c>
      <c r="X91" s="3">
        <f t="shared" si="17"/>
        <v>319236.795</v>
      </c>
      <c r="Y91" s="3">
        <f t="shared" si="17"/>
        <v>0</v>
      </c>
      <c r="Z91" s="3">
        <f t="shared" si="17"/>
        <v>0</v>
      </c>
      <c r="AA91" s="3">
        <f t="shared" si="17"/>
        <v>0</v>
      </c>
      <c r="AB91" s="3">
        <f t="shared" si="17"/>
        <v>227950.22199999998</v>
      </c>
      <c r="AC91" s="3">
        <f t="shared" si="17"/>
        <v>40261.45</v>
      </c>
      <c r="AD91" s="3">
        <f t="shared" si="17"/>
        <v>0</v>
      </c>
      <c r="AE91" s="3">
        <f t="shared" si="17"/>
        <v>783588.975</v>
      </c>
      <c r="AF91" s="3">
        <f t="shared" si="17"/>
        <v>50058.712</v>
      </c>
      <c r="AG91" s="3">
        <f t="shared" si="17"/>
        <v>0</v>
      </c>
      <c r="AH91" s="3">
        <f t="shared" si="17"/>
        <v>248658.5</v>
      </c>
      <c r="AI91" s="3">
        <f t="shared" si="17"/>
        <v>19202.525999999998</v>
      </c>
      <c r="AJ91" s="3">
        <f t="shared" si="17"/>
        <v>40799.252</v>
      </c>
      <c r="AK91" s="3">
        <f t="shared" si="17"/>
        <v>64938.432</v>
      </c>
      <c r="AL91" s="3">
        <f t="shared" si="17"/>
        <v>0</v>
      </c>
      <c r="AM91" s="3">
        <f t="shared" si="17"/>
        <v>0</v>
      </c>
      <c r="AN91" s="3">
        <f t="shared" si="17"/>
        <v>197334.283</v>
      </c>
      <c r="AO91" s="3">
        <f t="shared" si="17"/>
        <v>213289.978</v>
      </c>
      <c r="AP91" s="3">
        <f t="shared" si="17"/>
        <v>38603.61</v>
      </c>
      <c r="AQ91" s="3">
        <f t="shared" si="17"/>
        <v>0</v>
      </c>
      <c r="AR91" s="3">
        <f t="shared" si="17"/>
        <v>45926.97</v>
      </c>
      <c r="AS91" s="3">
        <f t="shared" si="17"/>
        <v>85989.75700000001</v>
      </c>
      <c r="AT91" s="3"/>
      <c r="AU91" s="3">
        <f aca="true" t="shared" si="18" ref="AU91:AU96">SUM(C91:AS91)</f>
        <v>24965429.195</v>
      </c>
      <c r="AV91" s="326">
        <f t="shared" si="16"/>
        <v>24.246738140982206</v>
      </c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</row>
    <row r="92" spans="1:163" ht="12.75">
      <c r="A92" s="4" t="str">
        <f t="shared" si="14"/>
        <v>Óskráð verðbréf með br. tekjum (%)</v>
      </c>
      <c r="B92" s="183"/>
      <c r="C92" s="3">
        <f>+C12*C88/100</f>
        <v>2983.67</v>
      </c>
      <c r="D92" s="3">
        <f aca="true" t="shared" si="19" ref="D92:AS92">+D12*D88/100</f>
        <v>0</v>
      </c>
      <c r="E92" s="3">
        <f t="shared" si="19"/>
        <v>0</v>
      </c>
      <c r="F92" s="3">
        <f t="shared" si="19"/>
        <v>64771.504</v>
      </c>
      <c r="G92" s="3">
        <f t="shared" si="19"/>
        <v>0</v>
      </c>
      <c r="H92" s="3">
        <f t="shared" si="19"/>
        <v>0</v>
      </c>
      <c r="I92" s="3">
        <f t="shared" si="19"/>
        <v>0</v>
      </c>
      <c r="J92" s="3">
        <f t="shared" si="19"/>
        <v>0</v>
      </c>
      <c r="K92" s="3">
        <f t="shared" si="19"/>
        <v>0</v>
      </c>
      <c r="L92" s="3">
        <f t="shared" si="19"/>
        <v>0</v>
      </c>
      <c r="M92" s="3">
        <f t="shared" si="19"/>
        <v>0</v>
      </c>
      <c r="N92" s="3">
        <f t="shared" si="19"/>
        <v>0</v>
      </c>
      <c r="O92" s="3">
        <f t="shared" si="19"/>
        <v>0</v>
      </c>
      <c r="P92" s="3">
        <f t="shared" si="19"/>
        <v>0</v>
      </c>
      <c r="Q92" s="3">
        <f t="shared" si="19"/>
        <v>0</v>
      </c>
      <c r="R92" s="3">
        <f t="shared" si="19"/>
        <v>0</v>
      </c>
      <c r="S92" s="3">
        <f t="shared" si="19"/>
        <v>149881.55</v>
      </c>
      <c r="T92" s="3">
        <f t="shared" si="19"/>
        <v>0</v>
      </c>
      <c r="U92" s="3">
        <f t="shared" si="19"/>
        <v>0</v>
      </c>
      <c r="V92" s="3">
        <f t="shared" si="19"/>
        <v>7165.385</v>
      </c>
      <c r="W92" s="3">
        <f t="shared" si="19"/>
        <v>23107.113</v>
      </c>
      <c r="X92" s="3">
        <f t="shared" si="19"/>
        <v>4173.03</v>
      </c>
      <c r="Y92" s="3">
        <f t="shared" si="19"/>
        <v>0</v>
      </c>
      <c r="Z92" s="3">
        <f t="shared" si="19"/>
        <v>0</v>
      </c>
      <c r="AA92" s="3">
        <f t="shared" si="19"/>
        <v>0</v>
      </c>
      <c r="AB92" s="3">
        <f t="shared" si="19"/>
        <v>0</v>
      </c>
      <c r="AC92" s="3">
        <f t="shared" si="19"/>
        <v>0</v>
      </c>
      <c r="AD92" s="3">
        <f t="shared" si="19"/>
        <v>59560.54</v>
      </c>
      <c r="AE92" s="3">
        <f t="shared" si="19"/>
        <v>107227.965</v>
      </c>
      <c r="AF92" s="3">
        <f t="shared" si="19"/>
        <v>0</v>
      </c>
      <c r="AG92" s="3">
        <f t="shared" si="19"/>
        <v>0</v>
      </c>
      <c r="AH92" s="3">
        <f t="shared" si="19"/>
        <v>0</v>
      </c>
      <c r="AI92" s="3">
        <f t="shared" si="19"/>
        <v>0</v>
      </c>
      <c r="AJ92" s="3">
        <f t="shared" si="19"/>
        <v>0</v>
      </c>
      <c r="AK92" s="3">
        <f t="shared" si="19"/>
        <v>5411.536</v>
      </c>
      <c r="AL92" s="3">
        <f t="shared" si="19"/>
        <v>486.15200000000004</v>
      </c>
      <c r="AM92" s="3">
        <f t="shared" si="19"/>
        <v>0</v>
      </c>
      <c r="AN92" s="3">
        <f t="shared" si="19"/>
        <v>32000.154</v>
      </c>
      <c r="AO92" s="3">
        <f t="shared" si="19"/>
        <v>46116.752</v>
      </c>
      <c r="AP92" s="3">
        <f t="shared" si="19"/>
        <v>0</v>
      </c>
      <c r="AQ92" s="3">
        <f t="shared" si="19"/>
        <v>0</v>
      </c>
      <c r="AR92" s="3">
        <f t="shared" si="19"/>
        <v>0</v>
      </c>
      <c r="AS92" s="3">
        <f t="shared" si="19"/>
        <v>56156.57600000001</v>
      </c>
      <c r="AT92" s="3"/>
      <c r="AU92" s="3">
        <f t="shared" si="18"/>
        <v>559041.927</v>
      </c>
      <c r="AV92" s="326">
        <f t="shared" si="16"/>
        <v>0.5429485352694772</v>
      </c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</row>
    <row r="93" spans="1:163" ht="12.75">
      <c r="A93" s="4" t="str">
        <f t="shared" si="14"/>
        <v>Óskráð verðbréf með föst. tekjum (%)</v>
      </c>
      <c r="B93" s="183"/>
      <c r="C93" s="3">
        <f>+C13*C88/100</f>
        <v>0</v>
      </c>
      <c r="D93" s="3">
        <f aca="true" t="shared" si="20" ref="D93:AS93">+D13*D88/100</f>
        <v>0</v>
      </c>
      <c r="E93" s="3">
        <f t="shared" si="20"/>
        <v>0</v>
      </c>
      <c r="F93" s="3">
        <f t="shared" si="20"/>
        <v>48578.628</v>
      </c>
      <c r="G93" s="3">
        <f t="shared" si="20"/>
        <v>0</v>
      </c>
      <c r="H93" s="3">
        <f t="shared" si="20"/>
        <v>0</v>
      </c>
      <c r="I93" s="3">
        <f t="shared" si="20"/>
        <v>0</v>
      </c>
      <c r="J93" s="3">
        <f t="shared" si="20"/>
        <v>0</v>
      </c>
      <c r="K93" s="3">
        <f t="shared" si="20"/>
        <v>0</v>
      </c>
      <c r="L93" s="3">
        <f t="shared" si="20"/>
        <v>0</v>
      </c>
      <c r="M93" s="3">
        <f t="shared" si="20"/>
        <v>0</v>
      </c>
      <c r="N93" s="3">
        <f t="shared" si="20"/>
        <v>0</v>
      </c>
      <c r="O93" s="3">
        <f t="shared" si="20"/>
        <v>0</v>
      </c>
      <c r="P93" s="3">
        <f t="shared" si="20"/>
        <v>0</v>
      </c>
      <c r="Q93" s="3">
        <f t="shared" si="20"/>
        <v>0</v>
      </c>
      <c r="R93" s="3">
        <f t="shared" si="20"/>
        <v>0</v>
      </c>
      <c r="S93" s="3">
        <f t="shared" si="20"/>
        <v>569549.89</v>
      </c>
      <c r="T93" s="3">
        <f t="shared" si="20"/>
        <v>13792.583999999999</v>
      </c>
      <c r="U93" s="3">
        <f t="shared" si="20"/>
        <v>0</v>
      </c>
      <c r="V93" s="3">
        <f t="shared" si="20"/>
        <v>121811.545</v>
      </c>
      <c r="W93" s="3">
        <f t="shared" si="20"/>
        <v>531463.5989999999</v>
      </c>
      <c r="X93" s="3">
        <f t="shared" si="20"/>
        <v>33384.24</v>
      </c>
      <c r="Y93" s="3">
        <f t="shared" si="20"/>
        <v>0</v>
      </c>
      <c r="Z93" s="3">
        <f t="shared" si="20"/>
        <v>0</v>
      </c>
      <c r="AA93" s="3">
        <f t="shared" si="20"/>
        <v>0</v>
      </c>
      <c r="AB93" s="3">
        <f t="shared" si="20"/>
        <v>47698.835</v>
      </c>
      <c r="AC93" s="3">
        <f t="shared" si="20"/>
        <v>8508.08</v>
      </c>
      <c r="AD93" s="3">
        <f t="shared" si="20"/>
        <v>0</v>
      </c>
      <c r="AE93" s="3">
        <f t="shared" si="20"/>
        <v>42891.18600000001</v>
      </c>
      <c r="AF93" s="3">
        <f t="shared" si="20"/>
        <v>0</v>
      </c>
      <c r="AG93" s="3">
        <f t="shared" si="20"/>
        <v>0</v>
      </c>
      <c r="AH93" s="3">
        <f t="shared" si="20"/>
        <v>10940.974000000002</v>
      </c>
      <c r="AI93" s="3">
        <f t="shared" si="20"/>
        <v>0</v>
      </c>
      <c r="AJ93" s="3">
        <f t="shared" si="20"/>
        <v>0</v>
      </c>
      <c r="AK93" s="3">
        <f t="shared" si="20"/>
        <v>0</v>
      </c>
      <c r="AL93" s="3">
        <f t="shared" si="20"/>
        <v>0</v>
      </c>
      <c r="AM93" s="3">
        <f t="shared" si="20"/>
        <v>0</v>
      </c>
      <c r="AN93" s="3">
        <f t="shared" si="20"/>
        <v>0</v>
      </c>
      <c r="AO93" s="3">
        <f t="shared" si="20"/>
        <v>5764.594</v>
      </c>
      <c r="AP93" s="3">
        <f t="shared" si="20"/>
        <v>16728.231</v>
      </c>
      <c r="AQ93" s="3">
        <f t="shared" si="20"/>
        <v>0</v>
      </c>
      <c r="AR93" s="3">
        <f t="shared" si="20"/>
        <v>0</v>
      </c>
      <c r="AS93" s="3">
        <f t="shared" si="20"/>
        <v>0</v>
      </c>
      <c r="AT93" s="3"/>
      <c r="AU93" s="3">
        <f t="shared" si="18"/>
        <v>1451112.386</v>
      </c>
      <c r="AV93" s="326">
        <f t="shared" si="16"/>
        <v>1.4093385602008632</v>
      </c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</row>
    <row r="94" spans="1:163" ht="12.75">
      <c r="A94" s="4" t="str">
        <f t="shared" si="14"/>
        <v>Veðlán (%)</v>
      </c>
      <c r="B94" s="183"/>
      <c r="C94" s="3">
        <f>+C14*C88/100</f>
        <v>0</v>
      </c>
      <c r="D94" s="3">
        <f aca="true" t="shared" si="21" ref="D94:AS94">+D14*D88/100</f>
        <v>0</v>
      </c>
      <c r="E94" s="3">
        <f t="shared" si="21"/>
        <v>0</v>
      </c>
      <c r="F94" s="3">
        <f t="shared" si="21"/>
        <v>586991.755</v>
      </c>
      <c r="G94" s="3">
        <f t="shared" si="21"/>
        <v>0</v>
      </c>
      <c r="H94" s="3">
        <f t="shared" si="21"/>
        <v>0</v>
      </c>
      <c r="I94" s="3">
        <f t="shared" si="21"/>
        <v>0</v>
      </c>
      <c r="J94" s="3">
        <f t="shared" si="21"/>
        <v>18090.134000000002</v>
      </c>
      <c r="K94" s="3">
        <f t="shared" si="21"/>
        <v>184208.69199999998</v>
      </c>
      <c r="L94" s="3">
        <f t="shared" si="21"/>
        <v>2786.175</v>
      </c>
      <c r="M94" s="3">
        <f t="shared" si="21"/>
        <v>4621.35</v>
      </c>
      <c r="N94" s="3">
        <f t="shared" si="21"/>
        <v>3219.671</v>
      </c>
      <c r="O94" s="3">
        <f t="shared" si="21"/>
        <v>5243.392000000001</v>
      </c>
      <c r="P94" s="3">
        <f t="shared" si="21"/>
        <v>440.55</v>
      </c>
      <c r="Q94" s="3">
        <f t="shared" si="21"/>
        <v>0</v>
      </c>
      <c r="R94" s="3">
        <f t="shared" si="21"/>
        <v>0</v>
      </c>
      <c r="S94" s="3">
        <f t="shared" si="21"/>
        <v>179857.86</v>
      </c>
      <c r="T94" s="3">
        <f t="shared" si="21"/>
        <v>0</v>
      </c>
      <c r="U94" s="3">
        <f t="shared" si="21"/>
        <v>0</v>
      </c>
      <c r="V94" s="3">
        <f t="shared" si="21"/>
        <v>236457.705</v>
      </c>
      <c r="W94" s="3">
        <f t="shared" si="21"/>
        <v>1340212.554</v>
      </c>
      <c r="X94" s="3">
        <f t="shared" si="21"/>
        <v>171094.23</v>
      </c>
      <c r="Y94" s="3">
        <f t="shared" si="21"/>
        <v>0</v>
      </c>
      <c r="Z94" s="3">
        <f t="shared" si="21"/>
        <v>0</v>
      </c>
      <c r="AA94" s="3">
        <f t="shared" si="21"/>
        <v>0</v>
      </c>
      <c r="AB94" s="3">
        <f t="shared" si="21"/>
        <v>226443.943</v>
      </c>
      <c r="AC94" s="3">
        <f t="shared" si="21"/>
        <v>40109.52</v>
      </c>
      <c r="AD94" s="3">
        <f t="shared" si="21"/>
        <v>0</v>
      </c>
      <c r="AE94" s="3">
        <f t="shared" si="21"/>
        <v>131972.88</v>
      </c>
      <c r="AF94" s="3">
        <f t="shared" si="21"/>
        <v>0</v>
      </c>
      <c r="AG94" s="3">
        <f t="shared" si="21"/>
        <v>0</v>
      </c>
      <c r="AH94" s="3">
        <f t="shared" si="21"/>
        <v>0</v>
      </c>
      <c r="AI94" s="3">
        <f t="shared" si="21"/>
        <v>0</v>
      </c>
      <c r="AJ94" s="3">
        <f t="shared" si="21"/>
        <v>0</v>
      </c>
      <c r="AK94" s="3">
        <f t="shared" si="21"/>
        <v>0</v>
      </c>
      <c r="AL94" s="3">
        <f t="shared" si="21"/>
        <v>0</v>
      </c>
      <c r="AM94" s="3">
        <f t="shared" si="21"/>
        <v>0</v>
      </c>
      <c r="AN94" s="3">
        <f t="shared" si="21"/>
        <v>0</v>
      </c>
      <c r="AO94" s="3">
        <f t="shared" si="21"/>
        <v>0</v>
      </c>
      <c r="AP94" s="3">
        <f t="shared" si="21"/>
        <v>0</v>
      </c>
      <c r="AQ94" s="3">
        <f t="shared" si="21"/>
        <v>0</v>
      </c>
      <c r="AR94" s="3">
        <f t="shared" si="21"/>
        <v>0</v>
      </c>
      <c r="AS94" s="3">
        <f t="shared" si="21"/>
        <v>64931.041000000005</v>
      </c>
      <c r="AT94" s="3"/>
      <c r="AU94" s="3">
        <f t="shared" si="18"/>
        <v>3196681.452</v>
      </c>
      <c r="AV94" s="326">
        <f t="shared" si="16"/>
        <v>3.1046571433389203</v>
      </c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</row>
    <row r="95" spans="1:163" ht="12.75">
      <c r="A95" s="4" t="str">
        <f t="shared" si="14"/>
        <v>Annað (%)</v>
      </c>
      <c r="B95" s="183"/>
      <c r="C95" s="3">
        <f>+C15*C88/100</f>
        <v>0</v>
      </c>
      <c r="D95" s="3">
        <f aca="true" t="shared" si="22" ref="D95:AS95">+D15*D88/100</f>
        <v>0</v>
      </c>
      <c r="E95" s="3">
        <f t="shared" si="22"/>
        <v>351189</v>
      </c>
      <c r="F95" s="3">
        <f t="shared" si="22"/>
        <v>0</v>
      </c>
      <c r="G95" s="3">
        <f t="shared" si="22"/>
        <v>0</v>
      </c>
      <c r="H95" s="3">
        <f t="shared" si="22"/>
        <v>0</v>
      </c>
      <c r="I95" s="3">
        <f t="shared" si="22"/>
        <v>23116</v>
      </c>
      <c r="J95" s="3">
        <f t="shared" si="22"/>
        <v>0</v>
      </c>
      <c r="K95" s="3">
        <f t="shared" si="22"/>
        <v>0</v>
      </c>
      <c r="L95" s="3">
        <f t="shared" si="22"/>
        <v>0</v>
      </c>
      <c r="M95" s="3">
        <f t="shared" si="22"/>
        <v>0</v>
      </c>
      <c r="N95" s="3">
        <f t="shared" si="22"/>
        <v>0</v>
      </c>
      <c r="O95" s="3">
        <f t="shared" si="22"/>
        <v>0</v>
      </c>
      <c r="P95" s="3">
        <f t="shared" si="22"/>
        <v>0</v>
      </c>
      <c r="Q95" s="3">
        <f t="shared" si="22"/>
        <v>0</v>
      </c>
      <c r="R95" s="3">
        <f t="shared" si="22"/>
        <v>0</v>
      </c>
      <c r="S95" s="3">
        <f t="shared" si="22"/>
        <v>0</v>
      </c>
      <c r="T95" s="3">
        <f t="shared" si="22"/>
        <v>0</v>
      </c>
      <c r="U95" s="3">
        <f t="shared" si="22"/>
        <v>4194339</v>
      </c>
      <c r="V95" s="3">
        <f t="shared" si="22"/>
        <v>0</v>
      </c>
      <c r="W95" s="3">
        <f t="shared" si="22"/>
        <v>0</v>
      </c>
      <c r="X95" s="3">
        <f t="shared" si="22"/>
        <v>0</v>
      </c>
      <c r="Y95" s="3">
        <f t="shared" si="22"/>
        <v>1209243</v>
      </c>
      <c r="Z95" s="3">
        <f t="shared" si="22"/>
        <v>0</v>
      </c>
      <c r="AA95" s="3">
        <f t="shared" si="22"/>
        <v>0</v>
      </c>
      <c r="AB95" s="3">
        <f t="shared" si="22"/>
        <v>0</v>
      </c>
      <c r="AC95" s="3">
        <f t="shared" si="22"/>
        <v>0</v>
      </c>
      <c r="AD95" s="3">
        <f t="shared" si="22"/>
        <v>0</v>
      </c>
      <c r="AE95" s="3">
        <f t="shared" si="22"/>
        <v>4948.983</v>
      </c>
      <c r="AF95" s="3">
        <f t="shared" si="22"/>
        <v>0</v>
      </c>
      <c r="AG95" s="3">
        <f t="shared" si="22"/>
        <v>0</v>
      </c>
      <c r="AH95" s="3">
        <f t="shared" si="22"/>
        <v>0</v>
      </c>
      <c r="AI95" s="3">
        <f t="shared" si="22"/>
        <v>0</v>
      </c>
      <c r="AJ95" s="3">
        <f t="shared" si="22"/>
        <v>0</v>
      </c>
      <c r="AK95" s="3">
        <f t="shared" si="22"/>
        <v>0</v>
      </c>
      <c r="AL95" s="3">
        <f t="shared" si="22"/>
        <v>0</v>
      </c>
      <c r="AM95" s="3">
        <f t="shared" si="22"/>
        <v>39007</v>
      </c>
      <c r="AN95" s="3">
        <f t="shared" si="22"/>
        <v>0</v>
      </c>
      <c r="AO95" s="3">
        <f t="shared" si="22"/>
        <v>0</v>
      </c>
      <c r="AP95" s="3">
        <f t="shared" si="22"/>
        <v>0</v>
      </c>
      <c r="AQ95" s="3">
        <f t="shared" si="22"/>
        <v>550737</v>
      </c>
      <c r="AR95" s="3">
        <f t="shared" si="22"/>
        <v>0</v>
      </c>
      <c r="AS95" s="3">
        <f t="shared" si="22"/>
        <v>0</v>
      </c>
      <c r="AT95" s="3"/>
      <c r="AU95" s="3">
        <f t="shared" si="18"/>
        <v>6372579.983</v>
      </c>
      <c r="AV95" s="326">
        <f t="shared" si="16"/>
        <v>6.189129652984756</v>
      </c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</row>
    <row r="96" spans="1:49" ht="12.75">
      <c r="A96" s="4" t="str">
        <f t="shared" si="14"/>
        <v>          Samtals:                                       </v>
      </c>
      <c r="B96" s="183"/>
      <c r="C96" s="3">
        <f aca="true" t="shared" si="23" ref="C96:AS96">SUM(C90:C95)</f>
        <v>2983670</v>
      </c>
      <c r="D96" s="3">
        <f t="shared" si="23"/>
        <v>903882</v>
      </c>
      <c r="E96" s="3">
        <f t="shared" si="23"/>
        <v>351189</v>
      </c>
      <c r="F96" s="3">
        <f t="shared" si="23"/>
        <v>4048219</v>
      </c>
      <c r="G96" s="3">
        <f t="shared" si="23"/>
        <v>563594</v>
      </c>
      <c r="H96" s="3">
        <f t="shared" si="23"/>
        <v>913788</v>
      </c>
      <c r="I96" s="3">
        <f t="shared" si="23"/>
        <v>23116</v>
      </c>
      <c r="J96" s="3">
        <f t="shared" si="23"/>
        <v>270002</v>
      </c>
      <c r="K96" s="3">
        <f t="shared" si="23"/>
        <v>1689987.9999999998</v>
      </c>
      <c r="L96" s="3">
        <f t="shared" si="23"/>
        <v>44225</v>
      </c>
      <c r="M96" s="3">
        <f t="shared" si="23"/>
        <v>61618.00000000001</v>
      </c>
      <c r="N96" s="3">
        <f t="shared" si="23"/>
        <v>35381</v>
      </c>
      <c r="O96" s="3">
        <f t="shared" si="23"/>
        <v>53503.99999999999</v>
      </c>
      <c r="P96" s="3">
        <f t="shared" si="23"/>
        <v>4005</v>
      </c>
      <c r="Q96" s="3">
        <f t="shared" si="23"/>
        <v>353404</v>
      </c>
      <c r="R96" s="3">
        <f t="shared" si="23"/>
        <v>1231171</v>
      </c>
      <c r="S96" s="3">
        <f t="shared" si="23"/>
        <v>29976310</v>
      </c>
      <c r="T96" s="3">
        <f t="shared" si="23"/>
        <v>2298763.9999999995</v>
      </c>
      <c r="U96" s="3">
        <f t="shared" si="23"/>
        <v>4194339</v>
      </c>
      <c r="V96" s="3">
        <f t="shared" si="23"/>
        <v>7165385</v>
      </c>
      <c r="W96" s="3">
        <f t="shared" si="23"/>
        <v>23107113</v>
      </c>
      <c r="X96" s="3">
        <f t="shared" si="23"/>
        <v>2086515</v>
      </c>
      <c r="Y96" s="3">
        <f t="shared" si="23"/>
        <v>1209243</v>
      </c>
      <c r="Z96" s="3">
        <f t="shared" si="23"/>
        <v>268427</v>
      </c>
      <c r="AA96" s="3">
        <f t="shared" si="23"/>
        <v>0</v>
      </c>
      <c r="AB96" s="3">
        <f t="shared" si="23"/>
        <v>502093</v>
      </c>
      <c r="AC96" s="3">
        <f t="shared" si="23"/>
        <v>151930</v>
      </c>
      <c r="AD96" s="3">
        <f t="shared" si="23"/>
        <v>107510</v>
      </c>
      <c r="AE96" s="3">
        <f t="shared" si="23"/>
        <v>1649661</v>
      </c>
      <c r="AF96" s="3">
        <f t="shared" si="23"/>
        <v>236126</v>
      </c>
      <c r="AG96" s="3">
        <f t="shared" si="23"/>
        <v>72863</v>
      </c>
      <c r="AH96" s="3">
        <f t="shared" si="23"/>
        <v>994634.0000000001</v>
      </c>
      <c r="AI96" s="3">
        <f t="shared" si="23"/>
        <v>32382</v>
      </c>
      <c r="AJ96" s="3">
        <f t="shared" si="23"/>
        <v>92306</v>
      </c>
      <c r="AK96" s="3">
        <f t="shared" si="23"/>
        <v>416271.99999999994</v>
      </c>
      <c r="AL96" s="3">
        <f t="shared" si="23"/>
        <v>60769</v>
      </c>
      <c r="AM96" s="3">
        <f t="shared" si="23"/>
        <v>39007</v>
      </c>
      <c r="AN96" s="3">
        <f t="shared" si="23"/>
        <v>5338692.359</v>
      </c>
      <c r="AO96" s="3">
        <f t="shared" si="23"/>
        <v>5764594</v>
      </c>
      <c r="AP96" s="3">
        <f t="shared" si="23"/>
        <v>1288073.787</v>
      </c>
      <c r="AQ96" s="3">
        <f t="shared" si="23"/>
        <v>550737</v>
      </c>
      <c r="AR96" s="3">
        <f t="shared" si="23"/>
        <v>74678</v>
      </c>
      <c r="AS96" s="3">
        <f t="shared" si="23"/>
        <v>1754893</v>
      </c>
      <c r="AU96" s="3">
        <f t="shared" si="18"/>
        <v>102964073.146</v>
      </c>
      <c r="AV96" s="326">
        <f>SUM(AV90:AV95)</f>
        <v>100</v>
      </c>
      <c r="AW96" s="3"/>
    </row>
    <row r="97" spans="3:48" ht="12.75">
      <c r="C97" s="322">
        <f>+C96-C88</f>
        <v>0</v>
      </c>
      <c r="D97" s="323">
        <f aca="true" t="shared" si="24" ref="D97:AS97">+D96-D88</f>
        <v>0</v>
      </c>
      <c r="E97" s="323">
        <f t="shared" si="24"/>
        <v>0</v>
      </c>
      <c r="F97" s="323">
        <f t="shared" si="24"/>
        <v>0</v>
      </c>
      <c r="G97" s="323">
        <f t="shared" si="24"/>
        <v>0</v>
      </c>
      <c r="H97" s="323">
        <f t="shared" si="24"/>
        <v>0</v>
      </c>
      <c r="I97" s="323">
        <f t="shared" si="24"/>
        <v>0</v>
      </c>
      <c r="J97" s="323">
        <f t="shared" si="24"/>
        <v>0</v>
      </c>
      <c r="K97" s="323">
        <f t="shared" si="24"/>
        <v>0</v>
      </c>
      <c r="L97" s="323">
        <f t="shared" si="24"/>
        <v>0</v>
      </c>
      <c r="M97" s="323">
        <f t="shared" si="24"/>
        <v>0</v>
      </c>
      <c r="N97" s="323">
        <f t="shared" si="24"/>
        <v>0</v>
      </c>
      <c r="O97" s="323">
        <f t="shared" si="24"/>
        <v>0</v>
      </c>
      <c r="P97" s="323">
        <f t="shared" si="24"/>
        <v>0</v>
      </c>
      <c r="Q97" s="323">
        <f t="shared" si="24"/>
        <v>0</v>
      </c>
      <c r="R97" s="323">
        <f t="shared" si="24"/>
        <v>0</v>
      </c>
      <c r="S97" s="323">
        <f t="shared" si="24"/>
        <v>0</v>
      </c>
      <c r="T97" s="323">
        <f t="shared" si="24"/>
        <v>0</v>
      </c>
      <c r="U97" s="323">
        <f t="shared" si="24"/>
        <v>0</v>
      </c>
      <c r="V97" s="323">
        <f t="shared" si="24"/>
        <v>0</v>
      </c>
      <c r="W97" s="323">
        <f t="shared" si="24"/>
        <v>0</v>
      </c>
      <c r="X97" s="323">
        <f t="shared" si="24"/>
        <v>0</v>
      </c>
      <c r="Y97" s="323">
        <f t="shared" si="24"/>
        <v>0</v>
      </c>
      <c r="Z97" s="323">
        <f t="shared" si="24"/>
        <v>0</v>
      </c>
      <c r="AA97" s="323">
        <f t="shared" si="24"/>
        <v>0</v>
      </c>
      <c r="AB97" s="323">
        <f t="shared" si="24"/>
        <v>0</v>
      </c>
      <c r="AC97" s="323">
        <f t="shared" si="24"/>
        <v>0</v>
      </c>
      <c r="AD97" s="323">
        <f t="shared" si="24"/>
        <v>0</v>
      </c>
      <c r="AE97" s="323">
        <f t="shared" si="24"/>
        <v>0</v>
      </c>
      <c r="AF97" s="323">
        <f t="shared" si="24"/>
        <v>0</v>
      </c>
      <c r="AG97" s="323">
        <f t="shared" si="24"/>
        <v>0</v>
      </c>
      <c r="AH97" s="323">
        <f t="shared" si="24"/>
        <v>0</v>
      </c>
      <c r="AI97" s="323">
        <f t="shared" si="24"/>
        <v>0</v>
      </c>
      <c r="AJ97" s="323">
        <f t="shared" si="24"/>
        <v>0</v>
      </c>
      <c r="AK97" s="323">
        <f t="shared" si="24"/>
        <v>0</v>
      </c>
      <c r="AL97" s="323">
        <f t="shared" si="24"/>
        <v>0</v>
      </c>
      <c r="AM97" s="323">
        <f t="shared" si="24"/>
        <v>0</v>
      </c>
      <c r="AN97" s="323">
        <f t="shared" si="24"/>
        <v>5333.359000000171</v>
      </c>
      <c r="AO97" s="323">
        <f t="shared" si="24"/>
        <v>0</v>
      </c>
      <c r="AP97" s="323">
        <f t="shared" si="24"/>
        <v>1286.7870000000112</v>
      </c>
      <c r="AQ97" s="323">
        <f t="shared" si="24"/>
        <v>0</v>
      </c>
      <c r="AR97" s="323">
        <f t="shared" si="24"/>
        <v>0</v>
      </c>
      <c r="AS97" s="324">
        <f t="shared" si="24"/>
        <v>0</v>
      </c>
      <c r="AT97" s="3"/>
      <c r="AU97" s="325">
        <f>+AU88-AU96</f>
        <v>-6620.145999997854</v>
      </c>
      <c r="AV97" s="3"/>
    </row>
    <row r="98" spans="3:48" ht="12.75"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3"/>
      <c r="AR98" s="3"/>
      <c r="AS98" s="45"/>
      <c r="AT98" s="45"/>
      <c r="AU98" s="45"/>
      <c r="AV98" s="45"/>
    </row>
    <row r="99" spans="3:48" ht="12.75"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3"/>
      <c r="AR99" s="3"/>
      <c r="AS99" s="45"/>
      <c r="AT99" s="45"/>
      <c r="AU99" s="45"/>
      <c r="AV99" s="45"/>
    </row>
    <row r="100" spans="1:48" ht="12.75">
      <c r="A100" s="11" t="s">
        <v>328</v>
      </c>
      <c r="B100" s="180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3"/>
      <c r="AR100" s="3"/>
      <c r="AS100" s="45"/>
      <c r="AT100" s="45"/>
      <c r="AU100" s="45"/>
      <c r="AV100" s="45"/>
    </row>
    <row r="101" spans="1:48" ht="12.75">
      <c r="A101" s="4" t="str">
        <f>+A17</f>
        <v>Eignir í ísl. kr. (%)</v>
      </c>
      <c r="B101" s="183"/>
      <c r="C101" s="3">
        <f>+C88*C17/100</f>
        <v>2067683.31</v>
      </c>
      <c r="D101" s="3">
        <f aca="true" t="shared" si="25" ref="D101:AS101">+D88*D17/100</f>
        <v>735759.9480000001</v>
      </c>
      <c r="E101" s="3">
        <f t="shared" si="25"/>
        <v>351189</v>
      </c>
      <c r="F101" s="3">
        <f t="shared" si="25"/>
        <v>2833753.3</v>
      </c>
      <c r="G101" s="3">
        <f t="shared" si="25"/>
        <v>456511.14</v>
      </c>
      <c r="H101" s="3">
        <f t="shared" si="25"/>
        <v>804133.44</v>
      </c>
      <c r="I101" s="3">
        <f t="shared" si="25"/>
        <v>23116</v>
      </c>
      <c r="J101" s="3">
        <f t="shared" si="25"/>
        <v>202501.5</v>
      </c>
      <c r="K101" s="3">
        <f t="shared" si="25"/>
        <v>1689988</v>
      </c>
      <c r="L101" s="3">
        <f t="shared" si="25"/>
        <v>30957.5</v>
      </c>
      <c r="M101" s="3">
        <f t="shared" si="25"/>
        <v>49294.4</v>
      </c>
      <c r="N101" s="3">
        <f t="shared" si="25"/>
        <v>30073.85</v>
      </c>
      <c r="O101" s="3">
        <f t="shared" si="25"/>
        <v>48153.6</v>
      </c>
      <c r="P101" s="3">
        <f t="shared" si="25"/>
        <v>4005</v>
      </c>
      <c r="Q101" s="3">
        <f t="shared" si="25"/>
        <v>307461.48</v>
      </c>
      <c r="R101" s="3">
        <f t="shared" si="25"/>
        <v>886443.12</v>
      </c>
      <c r="S101" s="3">
        <f t="shared" si="25"/>
        <v>19514577.81</v>
      </c>
      <c r="T101" s="3">
        <f t="shared" si="25"/>
        <v>2039003.668</v>
      </c>
      <c r="U101" s="3">
        <f t="shared" si="25"/>
        <v>4194339</v>
      </c>
      <c r="V101" s="3">
        <f t="shared" si="25"/>
        <v>4578681.015</v>
      </c>
      <c r="W101" s="3">
        <f t="shared" si="25"/>
        <v>15504872.822999999</v>
      </c>
      <c r="X101" s="3">
        <f t="shared" si="25"/>
        <v>1773537.75</v>
      </c>
      <c r="Y101" s="3">
        <f t="shared" si="25"/>
        <v>1209243</v>
      </c>
      <c r="Z101" s="3">
        <f t="shared" si="25"/>
        <v>223868.11800000002</v>
      </c>
      <c r="AA101" s="3">
        <f t="shared" si="25"/>
        <v>0</v>
      </c>
      <c r="AB101" s="3">
        <f t="shared" si="25"/>
        <v>502093</v>
      </c>
      <c r="AC101" s="3">
        <f t="shared" si="25"/>
        <v>120024.7</v>
      </c>
      <c r="AD101" s="3">
        <f t="shared" si="25"/>
        <v>84502.86</v>
      </c>
      <c r="AE101" s="3">
        <f t="shared" si="25"/>
        <v>1455001.002</v>
      </c>
      <c r="AF101" s="3">
        <f t="shared" si="25"/>
        <v>236126</v>
      </c>
      <c r="AG101" s="3">
        <f t="shared" si="25"/>
        <v>50202.607</v>
      </c>
      <c r="AH101" s="3">
        <f t="shared" si="25"/>
        <v>994634</v>
      </c>
      <c r="AI101" s="3">
        <f t="shared" si="25"/>
        <v>24318.881999999998</v>
      </c>
      <c r="AJ101" s="3">
        <f t="shared" si="25"/>
        <v>60275.818</v>
      </c>
      <c r="AK101" s="3">
        <f t="shared" si="25"/>
        <v>282232.41599999997</v>
      </c>
      <c r="AL101" s="3">
        <f t="shared" si="25"/>
        <v>54570.562000000005</v>
      </c>
      <c r="AM101" s="3">
        <f t="shared" si="25"/>
        <v>39007</v>
      </c>
      <c r="AN101" s="3">
        <f t="shared" si="25"/>
        <v>3717351.223</v>
      </c>
      <c r="AO101" s="3">
        <f t="shared" si="25"/>
        <v>4133213.898</v>
      </c>
      <c r="AP101" s="3">
        <f t="shared" si="25"/>
        <v>1093768.95</v>
      </c>
      <c r="AQ101" s="3">
        <f t="shared" si="25"/>
        <v>550737</v>
      </c>
      <c r="AR101" s="3">
        <f t="shared" si="25"/>
        <v>54589.617999999995</v>
      </c>
      <c r="AS101" s="3">
        <f t="shared" si="25"/>
        <v>1428482.9020000002</v>
      </c>
      <c r="AT101" s="3"/>
      <c r="AU101" s="3">
        <f>SUM(C101:AS101)</f>
        <v>74440280.21000001</v>
      </c>
      <c r="AV101" s="3">
        <f>+AU101/AU103*100</f>
        <v>72.30198304342281</v>
      </c>
    </row>
    <row r="102" spans="1:48" ht="12.75">
      <c r="A102" s="4" t="str">
        <f>+A18</f>
        <v>Eignir í erl. gjaldmiðlum (%)</v>
      </c>
      <c r="B102" s="183"/>
      <c r="C102" s="3">
        <f>+C88*C18/100</f>
        <v>915986.69</v>
      </c>
      <c r="D102" s="3">
        <f aca="true" t="shared" si="26" ref="D102:AS102">+D88*D18/100</f>
        <v>168122.05200000003</v>
      </c>
      <c r="E102" s="3">
        <f t="shared" si="26"/>
        <v>0</v>
      </c>
      <c r="F102" s="3">
        <f t="shared" si="26"/>
        <v>1214465.7</v>
      </c>
      <c r="G102" s="3">
        <f t="shared" si="26"/>
        <v>107082.86</v>
      </c>
      <c r="H102" s="3">
        <f t="shared" si="26"/>
        <v>109654.56</v>
      </c>
      <c r="I102" s="3">
        <f t="shared" si="26"/>
        <v>0</v>
      </c>
      <c r="J102" s="3">
        <f t="shared" si="26"/>
        <v>67500.5</v>
      </c>
      <c r="K102" s="3">
        <f t="shared" si="26"/>
        <v>0</v>
      </c>
      <c r="L102" s="3">
        <f t="shared" si="26"/>
        <v>13267.5</v>
      </c>
      <c r="M102" s="3">
        <f t="shared" si="26"/>
        <v>12323.6</v>
      </c>
      <c r="N102" s="3">
        <f t="shared" si="26"/>
        <v>5307.15</v>
      </c>
      <c r="O102" s="3">
        <f t="shared" si="26"/>
        <v>5350.4</v>
      </c>
      <c r="P102" s="3">
        <f t="shared" si="26"/>
        <v>0</v>
      </c>
      <c r="Q102" s="3">
        <f t="shared" si="26"/>
        <v>45942.52</v>
      </c>
      <c r="R102" s="3">
        <f t="shared" si="26"/>
        <v>344727.88</v>
      </c>
      <c r="S102" s="3">
        <f t="shared" si="26"/>
        <v>10461732.19</v>
      </c>
      <c r="T102" s="3">
        <f t="shared" si="26"/>
        <v>259760.33200000002</v>
      </c>
      <c r="U102" s="3">
        <f t="shared" si="26"/>
        <v>0</v>
      </c>
      <c r="V102" s="3">
        <f t="shared" si="26"/>
        <v>2586703.985</v>
      </c>
      <c r="W102" s="3">
        <f t="shared" si="26"/>
        <v>7602240.176999999</v>
      </c>
      <c r="X102" s="3">
        <f t="shared" si="26"/>
        <v>312977.25</v>
      </c>
      <c r="Y102" s="3">
        <f t="shared" si="26"/>
        <v>0</v>
      </c>
      <c r="Z102" s="3">
        <f t="shared" si="26"/>
        <v>44558.882000000005</v>
      </c>
      <c r="AA102" s="3">
        <f t="shared" si="26"/>
        <v>0</v>
      </c>
      <c r="AB102" s="3">
        <f t="shared" si="26"/>
        <v>0</v>
      </c>
      <c r="AC102" s="3">
        <f t="shared" si="26"/>
        <v>31905.3</v>
      </c>
      <c r="AD102" s="3">
        <f t="shared" si="26"/>
        <v>23007.14</v>
      </c>
      <c r="AE102" s="3">
        <f t="shared" si="26"/>
        <v>194659.99800000002</v>
      </c>
      <c r="AF102" s="3">
        <f t="shared" si="26"/>
        <v>0</v>
      </c>
      <c r="AG102" s="3">
        <f t="shared" si="26"/>
        <v>22660.393000000004</v>
      </c>
      <c r="AH102" s="3">
        <f t="shared" si="26"/>
        <v>0</v>
      </c>
      <c r="AI102" s="3">
        <f t="shared" si="26"/>
        <v>8063.1179999999995</v>
      </c>
      <c r="AJ102" s="3">
        <f t="shared" si="26"/>
        <v>32030.182</v>
      </c>
      <c r="AK102" s="3">
        <f t="shared" si="26"/>
        <v>134039.584</v>
      </c>
      <c r="AL102" s="3">
        <f t="shared" si="26"/>
        <v>6198.437999999999</v>
      </c>
      <c r="AM102" s="3">
        <f t="shared" si="26"/>
        <v>0</v>
      </c>
      <c r="AN102" s="3">
        <f t="shared" si="26"/>
        <v>1616007.7770000002</v>
      </c>
      <c r="AO102" s="3">
        <f t="shared" si="26"/>
        <v>1631380.1020000002</v>
      </c>
      <c r="AP102" s="3">
        <f t="shared" si="26"/>
        <v>193018.05</v>
      </c>
      <c r="AQ102" s="3">
        <f t="shared" si="26"/>
        <v>0</v>
      </c>
      <c r="AR102" s="3">
        <f t="shared" si="26"/>
        <v>20088.381999999998</v>
      </c>
      <c r="AS102" s="3">
        <f t="shared" si="26"/>
        <v>326410.098</v>
      </c>
      <c r="AT102" s="3"/>
      <c r="AU102" s="3">
        <f>SUM(C102:AS102)</f>
        <v>28517172.79</v>
      </c>
      <c r="AV102" s="3">
        <f>+AU102/AU103*100</f>
        <v>27.6980169565772</v>
      </c>
    </row>
    <row r="103" spans="1:48" ht="12.75">
      <c r="A103" s="4" t="str">
        <f>+A19</f>
        <v>          Samtals:                                      </v>
      </c>
      <c r="B103" s="183"/>
      <c r="C103" s="3">
        <f aca="true" t="shared" si="27" ref="C103:AS103">SUM(C101:C102)</f>
        <v>2983670</v>
      </c>
      <c r="D103" s="3">
        <f t="shared" si="27"/>
        <v>903882.0000000001</v>
      </c>
      <c r="E103" s="3">
        <f t="shared" si="27"/>
        <v>351189</v>
      </c>
      <c r="F103" s="3">
        <f t="shared" si="27"/>
        <v>4048219</v>
      </c>
      <c r="G103" s="3">
        <f t="shared" si="27"/>
        <v>563594</v>
      </c>
      <c r="H103" s="3">
        <f t="shared" si="27"/>
        <v>913788</v>
      </c>
      <c r="I103" s="3">
        <f t="shared" si="27"/>
        <v>23116</v>
      </c>
      <c r="J103" s="3">
        <f t="shared" si="27"/>
        <v>270002</v>
      </c>
      <c r="K103" s="3">
        <f t="shared" si="27"/>
        <v>1689988</v>
      </c>
      <c r="L103" s="3">
        <f t="shared" si="27"/>
        <v>44225</v>
      </c>
      <c r="M103" s="3">
        <f t="shared" si="27"/>
        <v>61618</v>
      </c>
      <c r="N103" s="3">
        <f t="shared" si="27"/>
        <v>35381</v>
      </c>
      <c r="O103" s="3">
        <f t="shared" si="27"/>
        <v>53504</v>
      </c>
      <c r="P103" s="3">
        <f t="shared" si="27"/>
        <v>4005</v>
      </c>
      <c r="Q103" s="3">
        <f t="shared" si="27"/>
        <v>353404</v>
      </c>
      <c r="R103" s="3">
        <f t="shared" si="27"/>
        <v>1231171</v>
      </c>
      <c r="S103" s="3">
        <f t="shared" si="27"/>
        <v>29976310</v>
      </c>
      <c r="T103" s="3">
        <f t="shared" si="27"/>
        <v>2298764</v>
      </c>
      <c r="U103" s="3">
        <f t="shared" si="27"/>
        <v>4194339</v>
      </c>
      <c r="V103" s="3">
        <f t="shared" si="27"/>
        <v>7165385</v>
      </c>
      <c r="W103" s="3">
        <f t="shared" si="27"/>
        <v>23107113</v>
      </c>
      <c r="X103" s="3">
        <f t="shared" si="27"/>
        <v>2086515</v>
      </c>
      <c r="Y103" s="3">
        <f t="shared" si="27"/>
        <v>1209243</v>
      </c>
      <c r="Z103" s="3">
        <f t="shared" si="27"/>
        <v>268427</v>
      </c>
      <c r="AA103" s="3">
        <f t="shared" si="27"/>
        <v>0</v>
      </c>
      <c r="AB103" s="3">
        <f t="shared" si="27"/>
        <v>502093</v>
      </c>
      <c r="AC103" s="3">
        <f t="shared" si="27"/>
        <v>151930</v>
      </c>
      <c r="AD103" s="3">
        <f t="shared" si="27"/>
        <v>107510</v>
      </c>
      <c r="AE103" s="3">
        <f t="shared" si="27"/>
        <v>1649661</v>
      </c>
      <c r="AF103" s="3">
        <f t="shared" si="27"/>
        <v>236126</v>
      </c>
      <c r="AG103" s="3">
        <f t="shared" si="27"/>
        <v>72863</v>
      </c>
      <c r="AH103" s="3">
        <f t="shared" si="27"/>
        <v>994634</v>
      </c>
      <c r="AI103" s="3">
        <f t="shared" si="27"/>
        <v>32381.999999999996</v>
      </c>
      <c r="AJ103" s="3">
        <f t="shared" si="27"/>
        <v>92306</v>
      </c>
      <c r="AK103" s="3">
        <f t="shared" si="27"/>
        <v>416272</v>
      </c>
      <c r="AL103" s="3">
        <f t="shared" si="27"/>
        <v>60769.00000000001</v>
      </c>
      <c r="AM103" s="3">
        <f t="shared" si="27"/>
        <v>39007</v>
      </c>
      <c r="AN103" s="3">
        <f t="shared" si="27"/>
        <v>5333359</v>
      </c>
      <c r="AO103" s="3">
        <f t="shared" si="27"/>
        <v>5764594</v>
      </c>
      <c r="AP103" s="3">
        <f t="shared" si="27"/>
        <v>1286787</v>
      </c>
      <c r="AQ103" s="3">
        <f t="shared" si="27"/>
        <v>550737</v>
      </c>
      <c r="AR103" s="3">
        <f t="shared" si="27"/>
        <v>74678</v>
      </c>
      <c r="AS103" s="3">
        <f t="shared" si="27"/>
        <v>1754893.0000000002</v>
      </c>
      <c r="AT103" s="3"/>
      <c r="AU103" s="3">
        <f>SUM(C103:AS103)</f>
        <v>102957453</v>
      </c>
      <c r="AV103" s="3">
        <f>SUM(AV101:AV102)</f>
        <v>100</v>
      </c>
    </row>
    <row r="104" spans="2:48" ht="12.75">
      <c r="B104" s="327"/>
      <c r="C104" s="323">
        <f>+C88-C103</f>
        <v>0</v>
      </c>
      <c r="D104" s="323">
        <f aca="true" t="shared" si="28" ref="D104:AS104">+D88-D103</f>
        <v>0</v>
      </c>
      <c r="E104" s="323">
        <f t="shared" si="28"/>
        <v>0</v>
      </c>
      <c r="F104" s="323">
        <f t="shared" si="28"/>
        <v>0</v>
      </c>
      <c r="G104" s="323">
        <f t="shared" si="28"/>
        <v>0</v>
      </c>
      <c r="H104" s="323">
        <f t="shared" si="28"/>
        <v>0</v>
      </c>
      <c r="I104" s="323">
        <f t="shared" si="28"/>
        <v>0</v>
      </c>
      <c r="J104" s="323">
        <f t="shared" si="28"/>
        <v>0</v>
      </c>
      <c r="K104" s="323">
        <f t="shared" si="28"/>
        <v>0</v>
      </c>
      <c r="L104" s="323">
        <f t="shared" si="28"/>
        <v>0</v>
      </c>
      <c r="M104" s="323">
        <f t="shared" si="28"/>
        <v>0</v>
      </c>
      <c r="N104" s="323">
        <f t="shared" si="28"/>
        <v>0</v>
      </c>
      <c r="O104" s="323">
        <f t="shared" si="28"/>
        <v>0</v>
      </c>
      <c r="P104" s="323">
        <f t="shared" si="28"/>
        <v>0</v>
      </c>
      <c r="Q104" s="323">
        <f t="shared" si="28"/>
        <v>0</v>
      </c>
      <c r="R104" s="323">
        <f t="shared" si="28"/>
        <v>0</v>
      </c>
      <c r="S104" s="323">
        <f t="shared" si="28"/>
        <v>0</v>
      </c>
      <c r="T104" s="323">
        <f t="shared" si="28"/>
        <v>0</v>
      </c>
      <c r="U104" s="323">
        <f t="shared" si="28"/>
        <v>0</v>
      </c>
      <c r="V104" s="323">
        <f t="shared" si="28"/>
        <v>0</v>
      </c>
      <c r="W104" s="323">
        <f t="shared" si="28"/>
        <v>0</v>
      </c>
      <c r="X104" s="323">
        <f t="shared" si="28"/>
        <v>0</v>
      </c>
      <c r="Y104" s="323">
        <f t="shared" si="28"/>
        <v>0</v>
      </c>
      <c r="Z104" s="323">
        <f t="shared" si="28"/>
        <v>0</v>
      </c>
      <c r="AA104" s="323">
        <f t="shared" si="28"/>
        <v>0</v>
      </c>
      <c r="AB104" s="323">
        <f t="shared" si="28"/>
        <v>0</v>
      </c>
      <c r="AC104" s="323">
        <f t="shared" si="28"/>
        <v>0</v>
      </c>
      <c r="AD104" s="323">
        <f t="shared" si="28"/>
        <v>0</v>
      </c>
      <c r="AE104" s="323">
        <f t="shared" si="28"/>
        <v>0</v>
      </c>
      <c r="AF104" s="323">
        <f t="shared" si="28"/>
        <v>0</v>
      </c>
      <c r="AG104" s="323">
        <f t="shared" si="28"/>
        <v>0</v>
      </c>
      <c r="AH104" s="323">
        <f t="shared" si="28"/>
        <v>0</v>
      </c>
      <c r="AI104" s="323">
        <f t="shared" si="28"/>
        <v>0</v>
      </c>
      <c r="AJ104" s="323">
        <f t="shared" si="28"/>
        <v>0</v>
      </c>
      <c r="AK104" s="323">
        <f t="shared" si="28"/>
        <v>0</v>
      </c>
      <c r="AL104" s="323">
        <f t="shared" si="28"/>
        <v>0</v>
      </c>
      <c r="AM104" s="323">
        <f t="shared" si="28"/>
        <v>0</v>
      </c>
      <c r="AN104" s="323">
        <f t="shared" si="28"/>
        <v>0</v>
      </c>
      <c r="AO104" s="323">
        <f t="shared" si="28"/>
        <v>0</v>
      </c>
      <c r="AP104" s="323">
        <f t="shared" si="28"/>
        <v>0</v>
      </c>
      <c r="AQ104" s="323">
        <f t="shared" si="28"/>
        <v>0</v>
      </c>
      <c r="AR104" s="323">
        <f t="shared" si="28"/>
        <v>0</v>
      </c>
      <c r="AS104" s="324">
        <f t="shared" si="28"/>
        <v>0</v>
      </c>
      <c r="AT104" s="3"/>
      <c r="AU104" s="325">
        <f>+AU103-AU88</f>
        <v>0</v>
      </c>
      <c r="AV104" s="3"/>
    </row>
  </sheetData>
  <sheetProtection/>
  <mergeCells count="58">
    <mergeCell ref="AN32:AQ32"/>
    <mergeCell ref="G33:I33"/>
    <mergeCell ref="G34:I34"/>
    <mergeCell ref="G32:I32"/>
    <mergeCell ref="J32:P32"/>
    <mergeCell ref="L33:M33"/>
    <mergeCell ref="N33:P33"/>
    <mergeCell ref="Q32:R32"/>
    <mergeCell ref="AL32:AM32"/>
    <mergeCell ref="N34:P34"/>
    <mergeCell ref="C1:E3"/>
    <mergeCell ref="F1:F3"/>
    <mergeCell ref="G1:I3"/>
    <mergeCell ref="C4:E4"/>
    <mergeCell ref="AK1:AM3"/>
    <mergeCell ref="Z1:Z3"/>
    <mergeCell ref="AA1:AD3"/>
    <mergeCell ref="AE1:AE3"/>
    <mergeCell ref="AF1:AF3"/>
    <mergeCell ref="AG1:AG3"/>
    <mergeCell ref="AH1:AH3"/>
    <mergeCell ref="AI1:AJ3"/>
    <mergeCell ref="V20:Y20"/>
    <mergeCell ref="AB20:AD20"/>
    <mergeCell ref="J1:P3"/>
    <mergeCell ref="Q1:R3"/>
    <mergeCell ref="S1:U3"/>
    <mergeCell ref="V1:Y3"/>
    <mergeCell ref="V4:Y4"/>
    <mergeCell ref="AA4:AD4"/>
    <mergeCell ref="AA32:AD32"/>
    <mergeCell ref="D34:E34"/>
    <mergeCell ref="C33:E33"/>
    <mergeCell ref="D32:E32"/>
    <mergeCell ref="S32:U32"/>
    <mergeCell ref="AB21:AD21"/>
    <mergeCell ref="L34:M34"/>
    <mergeCell ref="AA33:AD33"/>
    <mergeCell ref="AN1:AQ3"/>
    <mergeCell ref="AR1:AR3"/>
    <mergeCell ref="AS1:AS3"/>
    <mergeCell ref="AU1:AU3"/>
    <mergeCell ref="AN4:AQ4"/>
    <mergeCell ref="G4:I4"/>
    <mergeCell ref="J4:P4"/>
    <mergeCell ref="Q4:R4"/>
    <mergeCell ref="S4:U4"/>
    <mergeCell ref="AK4:AM4"/>
    <mergeCell ref="AI4:AJ4"/>
    <mergeCell ref="T33:U33"/>
    <mergeCell ref="V26:Y26"/>
    <mergeCell ref="V27:Y27"/>
    <mergeCell ref="V22:Y22"/>
    <mergeCell ref="V23:Y23"/>
    <mergeCell ref="V24:Y24"/>
    <mergeCell ref="V25:Y25"/>
    <mergeCell ref="V21:Y21"/>
    <mergeCell ref="V32:Y32"/>
  </mergeCells>
  <printOptions/>
  <pageMargins left="0.4724409448818898" right="0.2362204724409449" top="1.1811023622047245" bottom="0.2755905511811024" header="0.5118110236220472" footer="0.1968503937007874"/>
  <pageSetup firstPageNumber="66" useFirstPageNumber="1" horizontalDpi="600" verticalDpi="600" orientation="portrait" paperSize="9" r:id="rId1"/>
  <headerFooter alignWithMargins="0">
    <oddHeader>&amp;C&amp;"Times New Roman,Bold"&amp;14 5.2 KENNITÖLUR SÉREIGNADEILDA ÁRIÐ 2005</oddHeader>
    <oddFooter>&amp;R&amp;"Times New Roman,Regular"&amp;P</oddFooter>
  </headerFooter>
  <colBreaks count="7" manualBreakCount="7">
    <brk id="9" max="49" man="1"/>
    <brk id="16" max="49" man="1"/>
    <brk id="21" max="49" man="1"/>
    <brk id="26" max="49" man="1"/>
    <brk id="31" max="49" man="1"/>
    <brk id="36" max="49" man="1"/>
    <brk id="4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T40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B1" sqref="B1"/>
    </sheetView>
  </sheetViews>
  <sheetFormatPr defaultColWidth="8.8515625" defaultRowHeight="12.75"/>
  <cols>
    <col min="1" max="1" width="1.57421875" style="2" customWidth="1"/>
    <col min="2" max="2" width="28.28125" style="2" customWidth="1"/>
    <col min="3" max="3" width="10.7109375" style="2" customWidth="1"/>
    <col min="4" max="4" width="9.8515625" style="2" bestFit="1" customWidth="1"/>
    <col min="5" max="5" width="9.57421875" style="2" customWidth="1"/>
    <col min="6" max="7" width="9.28125" style="2" customWidth="1"/>
    <col min="8" max="8" width="10.7109375" style="2" customWidth="1"/>
    <col min="9" max="9" width="9.28125" style="2" customWidth="1"/>
    <col min="10" max="10" width="10.7109375" style="2" customWidth="1"/>
    <col min="11" max="15" width="9.28125" style="2" customWidth="1"/>
    <col min="16" max="22" width="9.00390625" style="2" customWidth="1"/>
    <col min="23" max="36" width="9.28125" style="2" customWidth="1"/>
    <col min="37" max="56" width="10.7109375" style="2" customWidth="1"/>
    <col min="57" max="57" width="9.28125" style="2" customWidth="1"/>
    <col min="58" max="59" width="9.00390625" style="2" customWidth="1"/>
    <col min="60" max="60" width="9.28125" style="2" customWidth="1"/>
    <col min="61" max="61" width="10.7109375" style="2" customWidth="1"/>
    <col min="62" max="62" width="9.00390625" style="2" customWidth="1"/>
    <col min="63" max="63" width="8.7109375" style="2" customWidth="1"/>
    <col min="64" max="65" width="9.28125" style="2" customWidth="1"/>
    <col min="66" max="67" width="9.00390625" style="2" customWidth="1"/>
    <col min="68" max="68" width="8.7109375" style="2" customWidth="1"/>
    <col min="69" max="70" width="9.28125" style="2" customWidth="1"/>
    <col min="71" max="71" width="10.7109375" style="2" customWidth="1"/>
    <col min="72" max="72" width="12.7109375" style="2" customWidth="1"/>
    <col min="73" max="73" width="12.8515625" style="2" customWidth="1"/>
    <col min="74" max="74" width="11.57421875" style="2" customWidth="1"/>
    <col min="75" max="76" width="9.28125" style="2" customWidth="1"/>
    <col min="77" max="80" width="10.7109375" style="2" customWidth="1"/>
    <col min="81" max="82" width="9.28125" style="2" customWidth="1"/>
    <col min="83" max="83" width="10.7109375" style="2" customWidth="1"/>
    <col min="84" max="84" width="12.28125" style="2" customWidth="1"/>
    <col min="85" max="86" width="10.7109375" style="2" customWidth="1"/>
    <col min="87" max="87" width="11.140625" style="2" customWidth="1"/>
    <col min="88" max="89" width="11.28125" style="2" customWidth="1"/>
    <col min="90" max="93" width="10.7109375" style="2" customWidth="1"/>
    <col min="94" max="94" width="11.28125" style="2" customWidth="1"/>
    <col min="95" max="95" width="14.28125" style="2" customWidth="1"/>
    <col min="96" max="96" width="13.7109375" style="2" customWidth="1"/>
    <col min="97" max="97" width="1.1484375" style="2" customWidth="1"/>
    <col min="98" max="98" width="11.00390625" style="2" bestFit="1" customWidth="1"/>
    <col min="99" max="16384" width="8.8515625" style="2" customWidth="1"/>
  </cols>
  <sheetData>
    <row r="1" spans="3:98" s="299" customFormat="1" ht="38.25" customHeight="1">
      <c r="C1" s="373" t="s">
        <v>444</v>
      </c>
      <c r="D1" s="373"/>
      <c r="E1" s="373"/>
      <c r="F1" s="373"/>
      <c r="G1" s="373"/>
      <c r="H1" s="373" t="s">
        <v>23</v>
      </c>
      <c r="I1" s="373"/>
      <c r="J1" s="373" t="s">
        <v>447</v>
      </c>
      <c r="K1" s="373"/>
      <c r="L1" s="373"/>
      <c r="M1" s="373"/>
      <c r="N1" s="373" t="s">
        <v>29</v>
      </c>
      <c r="O1" s="373"/>
      <c r="P1" s="373"/>
      <c r="Q1" s="373"/>
      <c r="R1" s="373"/>
      <c r="S1" s="373"/>
      <c r="T1" s="373"/>
      <c r="U1" s="373"/>
      <c r="V1" s="373"/>
      <c r="W1" s="373" t="s">
        <v>16</v>
      </c>
      <c r="X1" s="373"/>
      <c r="Y1" s="373"/>
      <c r="Z1" s="373" t="s">
        <v>4</v>
      </c>
      <c r="AA1" s="373"/>
      <c r="AB1" s="373"/>
      <c r="AC1" s="373"/>
      <c r="AD1" s="373" t="s">
        <v>402</v>
      </c>
      <c r="AE1" s="373"/>
      <c r="AF1" s="373"/>
      <c r="AG1" s="373"/>
      <c r="AH1" s="373"/>
      <c r="AI1" s="373" t="s">
        <v>31</v>
      </c>
      <c r="AJ1" s="373"/>
      <c r="AK1" s="373" t="s">
        <v>27</v>
      </c>
      <c r="AL1" s="373"/>
      <c r="AM1" s="373"/>
      <c r="AN1" s="373"/>
      <c r="AO1" s="373"/>
      <c r="AP1" s="373" t="s">
        <v>30</v>
      </c>
      <c r="AQ1" s="373"/>
      <c r="AR1" s="373"/>
      <c r="AS1" s="373" t="s">
        <v>564</v>
      </c>
      <c r="AT1" s="373"/>
      <c r="AU1" s="299" t="s">
        <v>566</v>
      </c>
      <c r="AV1" s="299" t="s">
        <v>465</v>
      </c>
      <c r="AW1" s="373" t="s">
        <v>24</v>
      </c>
      <c r="AX1" s="373"/>
      <c r="AY1" s="373" t="s">
        <v>7</v>
      </c>
      <c r="AZ1" s="373"/>
      <c r="BA1" s="373" t="s">
        <v>22</v>
      </c>
      <c r="BB1" s="373"/>
      <c r="BC1" s="299" t="s">
        <v>468</v>
      </c>
      <c r="BD1" s="299" t="s">
        <v>470</v>
      </c>
      <c r="BE1" s="373" t="s">
        <v>25</v>
      </c>
      <c r="BF1" s="373"/>
      <c r="BG1" s="373"/>
      <c r="BH1" s="373" t="s">
        <v>19</v>
      </c>
      <c r="BI1" s="373"/>
      <c r="BJ1" s="373"/>
      <c r="BK1" s="373"/>
      <c r="BL1" s="373" t="s">
        <v>5</v>
      </c>
      <c r="BM1" s="373"/>
      <c r="BN1" s="373"/>
      <c r="BO1" s="373"/>
      <c r="BP1" s="373"/>
      <c r="BQ1" s="373" t="s">
        <v>26</v>
      </c>
      <c r="BR1" s="373"/>
      <c r="BS1" s="299" t="s">
        <v>2</v>
      </c>
      <c r="BT1" s="299" t="s">
        <v>476</v>
      </c>
      <c r="BU1" s="299" t="s">
        <v>567</v>
      </c>
      <c r="BV1" s="299" t="s">
        <v>478</v>
      </c>
      <c r="BW1" s="373" t="s">
        <v>568</v>
      </c>
      <c r="BX1" s="373"/>
      <c r="BY1" s="299" t="s">
        <v>480</v>
      </c>
      <c r="BZ1" s="299" t="s">
        <v>569</v>
      </c>
      <c r="CA1" s="299" t="s">
        <v>570</v>
      </c>
      <c r="CB1" s="299" t="s">
        <v>482</v>
      </c>
      <c r="CC1" s="373" t="s">
        <v>21</v>
      </c>
      <c r="CD1" s="373"/>
      <c r="CE1" s="299" t="s">
        <v>484</v>
      </c>
      <c r="CF1" s="299" t="s">
        <v>571</v>
      </c>
      <c r="CG1" s="299" t="s">
        <v>486</v>
      </c>
      <c r="CH1" s="299" t="s">
        <v>487</v>
      </c>
      <c r="CI1" s="299" t="s">
        <v>503</v>
      </c>
      <c r="CJ1" s="299" t="s">
        <v>572</v>
      </c>
      <c r="CK1" s="299" t="s">
        <v>490</v>
      </c>
      <c r="CL1" s="299" t="s">
        <v>573</v>
      </c>
      <c r="CM1" s="299" t="s">
        <v>492</v>
      </c>
      <c r="CN1" s="299" t="s">
        <v>493</v>
      </c>
      <c r="CO1" s="299" t="s">
        <v>574</v>
      </c>
      <c r="CP1" s="299" t="s">
        <v>495</v>
      </c>
      <c r="CQ1" s="299" t="s">
        <v>496</v>
      </c>
      <c r="CR1" s="299" t="s">
        <v>497</v>
      </c>
      <c r="CT1" s="299" t="s">
        <v>575</v>
      </c>
    </row>
    <row r="2" spans="3:96" s="298" customFormat="1" ht="12.75" customHeight="1">
      <c r="C2" s="374" t="s">
        <v>322</v>
      </c>
      <c r="D2" s="375"/>
      <c r="E2" s="375"/>
      <c r="F2" s="375"/>
      <c r="G2" s="375"/>
      <c r="H2" s="362" t="s">
        <v>121</v>
      </c>
      <c r="I2" s="362"/>
      <c r="J2" s="362" t="s">
        <v>125</v>
      </c>
      <c r="K2" s="362"/>
      <c r="L2" s="362"/>
      <c r="M2" s="362"/>
      <c r="N2" s="362" t="s">
        <v>126</v>
      </c>
      <c r="O2" s="362"/>
      <c r="P2" s="362"/>
      <c r="Q2" s="362"/>
      <c r="R2" s="362"/>
      <c r="S2" s="362"/>
      <c r="T2" s="362"/>
      <c r="U2" s="362"/>
      <c r="V2" s="362"/>
      <c r="W2" s="362" t="s">
        <v>129</v>
      </c>
      <c r="X2" s="362"/>
      <c r="Y2" s="362"/>
      <c r="Z2" s="362" t="s">
        <v>130</v>
      </c>
      <c r="AA2" s="362"/>
      <c r="AB2" s="362"/>
      <c r="AC2" s="362"/>
      <c r="AD2" s="364" t="s">
        <v>131</v>
      </c>
      <c r="AE2" s="364"/>
      <c r="AF2" s="364"/>
      <c r="AG2" s="364"/>
      <c r="AH2" s="364"/>
      <c r="AI2" s="362" t="s">
        <v>132</v>
      </c>
      <c r="AJ2" s="362"/>
      <c r="AK2" s="364" t="s">
        <v>133</v>
      </c>
      <c r="AL2" s="364"/>
      <c r="AM2" s="364"/>
      <c r="AN2" s="364"/>
      <c r="AO2" s="364"/>
      <c r="AP2" s="362" t="s">
        <v>134</v>
      </c>
      <c r="AQ2" s="362"/>
      <c r="AR2" s="362"/>
      <c r="AS2" s="362" t="s">
        <v>135</v>
      </c>
      <c r="AT2" s="362"/>
      <c r="AU2" s="119" t="s">
        <v>136</v>
      </c>
      <c r="AV2" s="119" t="s">
        <v>137</v>
      </c>
      <c r="AW2" s="362" t="s">
        <v>138</v>
      </c>
      <c r="AX2" s="362"/>
      <c r="AY2" s="362" t="s">
        <v>139</v>
      </c>
      <c r="AZ2" s="362"/>
      <c r="BA2" s="362" t="s">
        <v>140</v>
      </c>
      <c r="BB2" s="362"/>
      <c r="BC2" s="119" t="s">
        <v>141</v>
      </c>
      <c r="BD2" s="119" t="s">
        <v>142</v>
      </c>
      <c r="BE2" s="362" t="s">
        <v>143</v>
      </c>
      <c r="BF2" s="362"/>
      <c r="BG2" s="362"/>
      <c r="BH2" s="362" t="s">
        <v>144</v>
      </c>
      <c r="BI2" s="362"/>
      <c r="BJ2" s="362"/>
      <c r="BK2" s="362"/>
      <c r="BL2" s="362" t="s">
        <v>145</v>
      </c>
      <c r="BM2" s="362"/>
      <c r="BN2" s="362"/>
      <c r="BO2" s="362"/>
      <c r="BP2" s="362"/>
      <c r="BQ2" s="362" t="s">
        <v>146</v>
      </c>
      <c r="BR2" s="362"/>
      <c r="BS2" s="119" t="s">
        <v>407</v>
      </c>
      <c r="BT2" s="119" t="s">
        <v>147</v>
      </c>
      <c r="BU2" s="119" t="s">
        <v>148</v>
      </c>
      <c r="BV2" s="119" t="s">
        <v>149</v>
      </c>
      <c r="BW2" s="362" t="s">
        <v>150</v>
      </c>
      <c r="BX2" s="362"/>
      <c r="BY2" s="119" t="s">
        <v>151</v>
      </c>
      <c r="BZ2" s="119" t="s">
        <v>152</v>
      </c>
      <c r="CA2" s="119" t="s">
        <v>153</v>
      </c>
      <c r="CB2" s="119" t="s">
        <v>154</v>
      </c>
      <c r="CC2" s="362" t="s">
        <v>155</v>
      </c>
      <c r="CD2" s="362"/>
      <c r="CE2" s="119" t="s">
        <v>158</v>
      </c>
      <c r="CF2" s="119" t="s">
        <v>159</v>
      </c>
      <c r="CG2" s="119" t="s">
        <v>160</v>
      </c>
      <c r="CH2" s="119" t="s">
        <v>161</v>
      </c>
      <c r="CI2" s="119" t="s">
        <v>162</v>
      </c>
      <c r="CJ2" s="119" t="s">
        <v>164</v>
      </c>
      <c r="CK2" s="119" t="s">
        <v>165</v>
      </c>
      <c r="CL2" s="119" t="s">
        <v>166</v>
      </c>
      <c r="CM2" s="119" t="s">
        <v>167</v>
      </c>
      <c r="CN2" s="119" t="s">
        <v>168</v>
      </c>
      <c r="CO2" s="119" t="s">
        <v>169</v>
      </c>
      <c r="CP2" s="119" t="s">
        <v>170</v>
      </c>
      <c r="CQ2" s="119" t="s">
        <v>171</v>
      </c>
      <c r="CR2" s="119" t="s">
        <v>172</v>
      </c>
    </row>
    <row r="3" spans="1:98" s="302" customFormat="1" ht="27" customHeight="1">
      <c r="A3" s="301"/>
      <c r="B3" s="300" t="s">
        <v>45</v>
      </c>
      <c r="C3" s="341" t="s">
        <v>122</v>
      </c>
      <c r="D3" s="341" t="s">
        <v>123</v>
      </c>
      <c r="E3" s="341" t="s">
        <v>336</v>
      </c>
      <c r="F3" s="341" t="s">
        <v>337</v>
      </c>
      <c r="G3" s="341" t="s">
        <v>338</v>
      </c>
      <c r="H3" s="341" t="s">
        <v>577</v>
      </c>
      <c r="I3" s="341" t="s">
        <v>601</v>
      </c>
      <c r="J3" s="341" t="s">
        <v>577</v>
      </c>
      <c r="K3" s="341" t="s">
        <v>531</v>
      </c>
      <c r="L3" s="341" t="s">
        <v>532</v>
      </c>
      <c r="M3" s="341" t="s">
        <v>533</v>
      </c>
      <c r="N3" s="341" t="s">
        <v>127</v>
      </c>
      <c r="O3" s="341" t="s">
        <v>552</v>
      </c>
      <c r="P3" s="341" t="s">
        <v>323</v>
      </c>
      <c r="Q3" s="341" t="s">
        <v>324</v>
      </c>
      <c r="R3" s="341" t="s">
        <v>516</v>
      </c>
      <c r="S3" s="341" t="s">
        <v>517</v>
      </c>
      <c r="T3" s="341" t="s">
        <v>518</v>
      </c>
      <c r="U3" s="341" t="s">
        <v>519</v>
      </c>
      <c r="V3" s="341" t="s">
        <v>520</v>
      </c>
      <c r="W3" s="341" t="s">
        <v>577</v>
      </c>
      <c r="X3" s="341" t="s">
        <v>326</v>
      </c>
      <c r="Y3" s="341" t="s">
        <v>325</v>
      </c>
      <c r="Z3" s="341" t="s">
        <v>577</v>
      </c>
      <c r="AA3" s="341" t="s">
        <v>336</v>
      </c>
      <c r="AB3" s="341" t="s">
        <v>337</v>
      </c>
      <c r="AC3" s="341" t="s">
        <v>338</v>
      </c>
      <c r="AD3" s="341" t="s">
        <v>577</v>
      </c>
      <c r="AE3" s="341" t="s">
        <v>319</v>
      </c>
      <c r="AF3" s="341" t="s">
        <v>320</v>
      </c>
      <c r="AG3" s="341" t="s">
        <v>321</v>
      </c>
      <c r="AH3" s="341" t="s">
        <v>335</v>
      </c>
      <c r="AI3" s="341" t="s">
        <v>577</v>
      </c>
      <c r="AJ3" s="341" t="s">
        <v>601</v>
      </c>
      <c r="AK3" s="341" t="s">
        <v>577</v>
      </c>
      <c r="AL3" s="342" t="s">
        <v>336</v>
      </c>
      <c r="AM3" s="342" t="s">
        <v>337</v>
      </c>
      <c r="AN3" s="342" t="s">
        <v>338</v>
      </c>
      <c r="AO3" s="342" t="s">
        <v>527</v>
      </c>
      <c r="AP3" s="341" t="s">
        <v>127</v>
      </c>
      <c r="AQ3" s="341" t="s">
        <v>563</v>
      </c>
      <c r="AR3" s="341" t="s">
        <v>601</v>
      </c>
      <c r="AS3" s="341" t="s">
        <v>565</v>
      </c>
      <c r="AT3" s="341" t="s">
        <v>127</v>
      </c>
      <c r="AU3" s="341"/>
      <c r="AV3" s="341"/>
      <c r="AW3" s="341" t="s">
        <v>577</v>
      </c>
      <c r="AX3" s="341" t="s">
        <v>601</v>
      </c>
      <c r="AY3" s="341" t="s">
        <v>561</v>
      </c>
      <c r="AZ3" s="341" t="s">
        <v>601</v>
      </c>
      <c r="BA3" s="341" t="s">
        <v>577</v>
      </c>
      <c r="BB3" s="341" t="s">
        <v>601</v>
      </c>
      <c r="BC3" s="341"/>
      <c r="BD3" s="341"/>
      <c r="BE3" s="341" t="s">
        <v>577</v>
      </c>
      <c r="BF3" s="341" t="s">
        <v>326</v>
      </c>
      <c r="BG3" s="341" t="s">
        <v>325</v>
      </c>
      <c r="BH3" s="341" t="s">
        <v>578</v>
      </c>
      <c r="BI3" s="341" t="s">
        <v>336</v>
      </c>
      <c r="BJ3" s="341" t="s">
        <v>337</v>
      </c>
      <c r="BK3" s="341" t="s">
        <v>338</v>
      </c>
      <c r="BL3" s="341" t="s">
        <v>577</v>
      </c>
      <c r="BM3" s="341" t="s">
        <v>310</v>
      </c>
      <c r="BN3" s="341" t="s">
        <v>311</v>
      </c>
      <c r="BO3" s="341" t="s">
        <v>530</v>
      </c>
      <c r="BP3" s="341" t="s">
        <v>431</v>
      </c>
      <c r="BQ3" s="341" t="s">
        <v>577</v>
      </c>
      <c r="BR3" s="341" t="s">
        <v>562</v>
      </c>
      <c r="BS3" s="341"/>
      <c r="BT3" s="341"/>
      <c r="BU3" s="341"/>
      <c r="BV3" s="341"/>
      <c r="BW3" s="341" t="s">
        <v>156</v>
      </c>
      <c r="BX3" s="341" t="s">
        <v>157</v>
      </c>
      <c r="BY3" s="341"/>
      <c r="BZ3" s="341"/>
      <c r="CA3" s="341"/>
      <c r="CB3" s="341"/>
      <c r="CC3" s="341" t="s">
        <v>577</v>
      </c>
      <c r="CD3" s="341" t="s">
        <v>601</v>
      </c>
      <c r="CE3" s="341"/>
      <c r="CF3" s="341"/>
      <c r="CG3" s="341"/>
      <c r="CH3" s="341"/>
      <c r="CI3" s="341"/>
      <c r="CJ3" s="341"/>
      <c r="CK3" s="341"/>
      <c r="CL3" s="341"/>
      <c r="CM3" s="341"/>
      <c r="CN3" s="341"/>
      <c r="CO3" s="341"/>
      <c r="CP3" s="341"/>
      <c r="CQ3" s="341"/>
      <c r="CR3" s="341"/>
      <c r="CS3" s="341"/>
      <c r="CT3" s="341"/>
    </row>
    <row r="4" s="337" customFormat="1" ht="6.75" customHeight="1">
      <c r="A4" s="336"/>
    </row>
    <row r="5" spans="1:97" s="337" customFormat="1" ht="12.75" customHeight="1">
      <c r="A5" s="336" t="s">
        <v>350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</row>
    <row r="6" spans="2:98" s="337" customFormat="1" ht="12.75" customHeight="1">
      <c r="B6" s="337" t="s">
        <v>553</v>
      </c>
      <c r="C6" s="147">
        <v>34250575.85</v>
      </c>
      <c r="D6" s="147">
        <v>10743845.56</v>
      </c>
      <c r="E6" s="147">
        <v>1252232.11</v>
      </c>
      <c r="F6" s="147">
        <v>538899.41</v>
      </c>
      <c r="G6" s="147">
        <v>0</v>
      </c>
      <c r="H6" s="147">
        <v>31728933</v>
      </c>
      <c r="I6" s="147">
        <v>702219</v>
      </c>
      <c r="J6" s="147">
        <v>45366000</v>
      </c>
      <c r="K6" s="147">
        <v>231900</v>
      </c>
      <c r="L6" s="147">
        <v>393380</v>
      </c>
      <c r="M6" s="147">
        <v>0</v>
      </c>
      <c r="N6" s="147">
        <v>17018743</v>
      </c>
      <c r="O6" s="147">
        <v>971471</v>
      </c>
      <c r="P6" s="147">
        <v>27280</v>
      </c>
      <c r="Q6" s="147">
        <v>280781</v>
      </c>
      <c r="R6" s="147">
        <v>4325</v>
      </c>
      <c r="S6" s="147">
        <v>6986</v>
      </c>
      <c r="T6" s="147">
        <v>4657</v>
      </c>
      <c r="U6" s="147">
        <v>7984</v>
      </c>
      <c r="V6" s="147">
        <v>665</v>
      </c>
      <c r="W6" s="147">
        <v>16647650</v>
      </c>
      <c r="X6" s="147">
        <v>255768</v>
      </c>
      <c r="Y6" s="147">
        <v>574207</v>
      </c>
      <c r="Z6" s="147">
        <v>2624074</v>
      </c>
      <c r="AA6" s="147">
        <v>9019277</v>
      </c>
      <c r="AB6" s="147">
        <v>1056284</v>
      </c>
      <c r="AC6" s="147">
        <v>0</v>
      </c>
      <c r="AD6" s="147">
        <v>1131788.73</v>
      </c>
      <c r="AE6" s="147">
        <v>831789.37</v>
      </c>
      <c r="AF6" s="147">
        <v>2948178.95</v>
      </c>
      <c r="AG6" s="147">
        <v>374825.75</v>
      </c>
      <c r="AH6" s="147">
        <v>0</v>
      </c>
      <c r="AI6" s="147">
        <v>16302256</v>
      </c>
      <c r="AJ6" s="147">
        <v>115465</v>
      </c>
      <c r="AK6" s="147">
        <v>7564908</v>
      </c>
      <c r="AL6" s="147">
        <v>0</v>
      </c>
      <c r="AM6" s="147">
        <v>20857</v>
      </c>
      <c r="AN6" s="147">
        <v>3690</v>
      </c>
      <c r="AO6" s="147">
        <v>3870</v>
      </c>
      <c r="AP6" s="147">
        <v>3746024</v>
      </c>
      <c r="AQ6" s="147">
        <v>463781</v>
      </c>
      <c r="AR6" s="147">
        <v>262525</v>
      </c>
      <c r="AS6" s="147">
        <v>9541387.3</v>
      </c>
      <c r="AT6" s="147">
        <v>2422640.58</v>
      </c>
      <c r="AU6" s="147">
        <v>6054445</v>
      </c>
      <c r="AV6" s="147">
        <v>5296113.92</v>
      </c>
      <c r="AW6" s="147">
        <v>4406776</v>
      </c>
      <c r="AX6" s="147">
        <v>110508</v>
      </c>
      <c r="AY6" s="147">
        <v>5641183</v>
      </c>
      <c r="AZ6" s="147">
        <v>26404</v>
      </c>
      <c r="BA6" s="147">
        <v>3044366.09</v>
      </c>
      <c r="BB6" s="147">
        <v>11473.48</v>
      </c>
      <c r="BC6" s="147">
        <v>4001887.79</v>
      </c>
      <c r="BD6" s="147">
        <v>4857767</v>
      </c>
      <c r="BE6" s="147">
        <v>4476159.13</v>
      </c>
      <c r="BF6" s="147">
        <v>19190.8</v>
      </c>
      <c r="BG6" s="147">
        <v>40838.12</v>
      </c>
      <c r="BH6" s="147">
        <v>3899200</v>
      </c>
      <c r="BI6" s="147">
        <v>157032</v>
      </c>
      <c r="BJ6" s="147">
        <v>36617</v>
      </c>
      <c r="BK6" s="147">
        <v>0</v>
      </c>
      <c r="BL6" s="147">
        <v>255260</v>
      </c>
      <c r="BM6" s="147">
        <v>844995</v>
      </c>
      <c r="BN6" s="147">
        <v>1037599</v>
      </c>
      <c r="BO6" s="147">
        <v>334852</v>
      </c>
      <c r="BP6" s="147">
        <v>0</v>
      </c>
      <c r="BQ6" s="147">
        <v>4589111.82</v>
      </c>
      <c r="BR6" s="147">
        <v>14188.94</v>
      </c>
      <c r="BS6" s="147">
        <v>2049411</v>
      </c>
      <c r="BT6" s="147">
        <v>4824130</v>
      </c>
      <c r="BU6" s="147">
        <v>4345998</v>
      </c>
      <c r="BV6" s="147">
        <v>2995752.64</v>
      </c>
      <c r="BW6" s="147">
        <v>1043332</v>
      </c>
      <c r="BX6" s="147">
        <v>95852</v>
      </c>
      <c r="BY6" s="147">
        <v>634900</v>
      </c>
      <c r="BZ6" s="147">
        <v>1037305</v>
      </c>
      <c r="CA6" s="147">
        <v>822554</v>
      </c>
      <c r="CB6" s="147">
        <v>546484</v>
      </c>
      <c r="CC6" s="147">
        <v>40247</v>
      </c>
      <c r="CD6" s="147">
        <v>293395</v>
      </c>
      <c r="CE6" s="147">
        <v>323975</v>
      </c>
      <c r="CF6" s="147">
        <v>334097</v>
      </c>
      <c r="CG6" s="147">
        <v>441686</v>
      </c>
      <c r="CH6" s="147">
        <v>207641</v>
      </c>
      <c r="CI6" s="147">
        <v>219745</v>
      </c>
      <c r="CJ6" s="147">
        <v>225878</v>
      </c>
      <c r="CK6" s="147">
        <v>8167</v>
      </c>
      <c r="CL6" s="147">
        <v>183511</v>
      </c>
      <c r="CM6" s="147">
        <v>68450</v>
      </c>
      <c r="CN6" s="147">
        <v>154957</v>
      </c>
      <c r="CO6" s="147">
        <v>111385</v>
      </c>
      <c r="CP6" s="147">
        <v>15024</v>
      </c>
      <c r="CQ6" s="147">
        <v>1018</v>
      </c>
      <c r="CR6" s="147">
        <v>0</v>
      </c>
      <c r="CS6" s="147"/>
      <c r="CT6" s="147">
        <f aca="true" t="shared" si="0" ref="CT6:CT11">SUM(C6:CS6)</f>
        <v>289622986.34</v>
      </c>
    </row>
    <row r="7" spans="2:98" s="337" customFormat="1" ht="12.75" customHeight="1">
      <c r="B7" s="337" t="s">
        <v>554</v>
      </c>
      <c r="C7" s="147">
        <v>6821970.65</v>
      </c>
      <c r="D7" s="147">
        <v>3784150.93</v>
      </c>
      <c r="E7" s="147">
        <v>11055.95</v>
      </c>
      <c r="F7" s="147">
        <v>3744.17</v>
      </c>
      <c r="G7" s="147">
        <v>0</v>
      </c>
      <c r="H7" s="147">
        <v>438612</v>
      </c>
      <c r="I7" s="147">
        <v>9707</v>
      </c>
      <c r="J7" s="147">
        <v>4774000</v>
      </c>
      <c r="K7" s="147">
        <v>8897</v>
      </c>
      <c r="L7" s="147">
        <v>38000</v>
      </c>
      <c r="M7" s="147">
        <v>0</v>
      </c>
      <c r="N7" s="147">
        <v>794492</v>
      </c>
      <c r="O7" s="147">
        <v>45352</v>
      </c>
      <c r="P7" s="147">
        <v>7164</v>
      </c>
      <c r="Q7" s="147">
        <v>73736</v>
      </c>
      <c r="R7" s="147">
        <v>1136</v>
      </c>
      <c r="S7" s="147">
        <v>1835</v>
      </c>
      <c r="T7" s="147">
        <v>1223</v>
      </c>
      <c r="U7" s="147">
        <v>2097</v>
      </c>
      <c r="V7" s="147">
        <v>175</v>
      </c>
      <c r="W7" s="147">
        <v>460361</v>
      </c>
      <c r="X7" s="147">
        <v>0</v>
      </c>
      <c r="Y7" s="147">
        <v>0</v>
      </c>
      <c r="Z7" s="147">
        <v>1649</v>
      </c>
      <c r="AA7" s="147">
        <v>289126</v>
      </c>
      <c r="AB7" s="147">
        <v>1122</v>
      </c>
      <c r="AC7" s="147">
        <v>0</v>
      </c>
      <c r="AD7" s="147">
        <v>159177.29</v>
      </c>
      <c r="AE7" s="147">
        <v>78936.29</v>
      </c>
      <c r="AF7" s="147">
        <v>448377.8</v>
      </c>
      <c r="AG7" s="147">
        <v>50137.23</v>
      </c>
      <c r="AH7" s="147">
        <v>0</v>
      </c>
      <c r="AI7" s="147">
        <v>1020801</v>
      </c>
      <c r="AJ7" s="147">
        <v>0</v>
      </c>
      <c r="AK7" s="147">
        <v>314662</v>
      </c>
      <c r="AL7" s="147">
        <v>0</v>
      </c>
      <c r="AM7" s="147">
        <v>0</v>
      </c>
      <c r="AN7" s="147">
        <v>0</v>
      </c>
      <c r="AO7" s="147">
        <v>0</v>
      </c>
      <c r="AP7" s="147">
        <v>370236</v>
      </c>
      <c r="AQ7" s="147">
        <v>45837</v>
      </c>
      <c r="AR7" s="147">
        <v>25947</v>
      </c>
      <c r="AS7" s="147">
        <v>21650.51</v>
      </c>
      <c r="AT7" s="147">
        <v>2462.94</v>
      </c>
      <c r="AU7" s="147">
        <v>248052</v>
      </c>
      <c r="AV7" s="147">
        <v>561860.67</v>
      </c>
      <c r="AW7" s="147">
        <v>915998</v>
      </c>
      <c r="AX7" s="147">
        <v>0</v>
      </c>
      <c r="AY7" s="147">
        <v>328040</v>
      </c>
      <c r="AZ7" s="147">
        <v>49</v>
      </c>
      <c r="BA7" s="147">
        <v>89436.81</v>
      </c>
      <c r="BB7" s="147">
        <v>19504.03</v>
      </c>
      <c r="BC7" s="147">
        <v>953824.7</v>
      </c>
      <c r="BD7" s="147">
        <v>232393</v>
      </c>
      <c r="BE7" s="147">
        <v>488280.75</v>
      </c>
      <c r="BF7" s="147">
        <v>0</v>
      </c>
      <c r="BG7" s="147">
        <v>0</v>
      </c>
      <c r="BH7" s="147">
        <v>201500</v>
      </c>
      <c r="BI7" s="147">
        <v>315</v>
      </c>
      <c r="BJ7" s="147">
        <v>60</v>
      </c>
      <c r="BK7" s="147">
        <v>0</v>
      </c>
      <c r="BL7" s="147">
        <v>1913</v>
      </c>
      <c r="BM7" s="147">
        <v>4315</v>
      </c>
      <c r="BN7" s="147">
        <v>13883</v>
      </c>
      <c r="BO7" s="147">
        <v>2249</v>
      </c>
      <c r="BP7" s="147">
        <v>0</v>
      </c>
      <c r="BQ7" s="147">
        <v>836313.73</v>
      </c>
      <c r="BR7" s="147">
        <v>2688.43</v>
      </c>
      <c r="BS7" s="147">
        <v>52433</v>
      </c>
      <c r="BT7" s="147">
        <v>112280</v>
      </c>
      <c r="BU7" s="147">
        <v>20855</v>
      </c>
      <c r="BV7" s="147">
        <v>310704.48</v>
      </c>
      <c r="BW7" s="147">
        <v>33843</v>
      </c>
      <c r="BX7" s="147">
        <v>138</v>
      </c>
      <c r="BY7" s="147">
        <v>21200</v>
      </c>
      <c r="BZ7" s="147">
        <v>663</v>
      </c>
      <c r="CA7" s="147">
        <v>17662</v>
      </c>
      <c r="CB7" s="147">
        <v>55924</v>
      </c>
      <c r="CC7" s="147">
        <v>312</v>
      </c>
      <c r="CD7" s="147">
        <v>2867</v>
      </c>
      <c r="CE7" s="147">
        <v>0</v>
      </c>
      <c r="CF7" s="147">
        <v>17965</v>
      </c>
      <c r="CG7" s="147">
        <v>2312</v>
      </c>
      <c r="CH7" s="147">
        <v>1115</v>
      </c>
      <c r="CI7" s="147">
        <v>1485</v>
      </c>
      <c r="CJ7" s="147">
        <v>0</v>
      </c>
      <c r="CK7" s="147">
        <v>0</v>
      </c>
      <c r="CL7" s="147">
        <v>365</v>
      </c>
      <c r="CM7" s="147">
        <v>39611</v>
      </c>
      <c r="CN7" s="147">
        <v>11115</v>
      </c>
      <c r="CO7" s="147">
        <v>0</v>
      </c>
      <c r="CP7" s="147">
        <v>0</v>
      </c>
      <c r="CQ7" s="147">
        <v>0</v>
      </c>
      <c r="CR7" s="147">
        <v>0</v>
      </c>
      <c r="CS7" s="147"/>
      <c r="CT7" s="147">
        <f t="shared" si="0"/>
        <v>25711356.360000003</v>
      </c>
    </row>
    <row r="8" spans="2:98" s="337" customFormat="1" ht="12.75" customHeight="1">
      <c r="B8" s="337" t="s">
        <v>555</v>
      </c>
      <c r="C8" s="147">
        <v>7924893.51</v>
      </c>
      <c r="D8" s="147">
        <v>3964048.82</v>
      </c>
      <c r="E8" s="147">
        <v>270482.14</v>
      </c>
      <c r="F8" s="147">
        <v>106036.53</v>
      </c>
      <c r="G8" s="147">
        <v>0</v>
      </c>
      <c r="H8" s="147">
        <v>16143718</v>
      </c>
      <c r="I8" s="147">
        <v>357290</v>
      </c>
      <c r="J8" s="147">
        <v>11876000</v>
      </c>
      <c r="K8" s="147">
        <v>51000</v>
      </c>
      <c r="L8" s="147">
        <v>81400</v>
      </c>
      <c r="M8" s="147">
        <v>0</v>
      </c>
      <c r="N8" s="147">
        <v>5065368</v>
      </c>
      <c r="O8" s="147">
        <v>289144</v>
      </c>
      <c r="P8" s="147">
        <v>47184</v>
      </c>
      <c r="Q8" s="147">
        <v>485654</v>
      </c>
      <c r="R8" s="147">
        <v>7480</v>
      </c>
      <c r="S8" s="147">
        <v>12084</v>
      </c>
      <c r="T8" s="147">
        <v>8056</v>
      </c>
      <c r="U8" s="147">
        <v>13810</v>
      </c>
      <c r="V8" s="147">
        <v>1151</v>
      </c>
      <c r="W8" s="147">
        <v>3008520</v>
      </c>
      <c r="X8" s="147">
        <v>0</v>
      </c>
      <c r="Y8" s="147">
        <v>0</v>
      </c>
      <c r="Z8" s="147">
        <v>436680</v>
      </c>
      <c r="AA8" s="147">
        <v>1683820</v>
      </c>
      <c r="AB8" s="147">
        <v>410234</v>
      </c>
      <c r="AC8" s="147">
        <v>0</v>
      </c>
      <c r="AD8" s="147">
        <v>1285336.28</v>
      </c>
      <c r="AE8" s="147">
        <v>1661760.67</v>
      </c>
      <c r="AF8" s="147">
        <v>3447956.02</v>
      </c>
      <c r="AG8" s="147">
        <v>464055.44</v>
      </c>
      <c r="AH8" s="147">
        <v>0</v>
      </c>
      <c r="AI8" s="147">
        <v>3269319</v>
      </c>
      <c r="AJ8" s="147">
        <v>9950</v>
      </c>
      <c r="AK8" s="147">
        <v>2641564</v>
      </c>
      <c r="AL8" s="147">
        <v>0</v>
      </c>
      <c r="AM8" s="147">
        <v>26859</v>
      </c>
      <c r="AN8" s="147">
        <v>4752</v>
      </c>
      <c r="AO8" s="147">
        <v>55667</v>
      </c>
      <c r="AP8" s="147">
        <v>2287189</v>
      </c>
      <c r="AQ8" s="147">
        <v>283168</v>
      </c>
      <c r="AR8" s="147">
        <v>160289</v>
      </c>
      <c r="AS8" s="147">
        <v>2259251.86</v>
      </c>
      <c r="AT8" s="147">
        <v>574736.65</v>
      </c>
      <c r="AU8" s="147">
        <v>3191940</v>
      </c>
      <c r="AV8" s="147">
        <v>2020555.34</v>
      </c>
      <c r="AW8" s="147">
        <v>1485458</v>
      </c>
      <c r="AX8" s="147">
        <v>0</v>
      </c>
      <c r="AY8" s="147">
        <v>1040716</v>
      </c>
      <c r="AZ8" s="147">
        <v>2509</v>
      </c>
      <c r="BA8" s="147">
        <v>3419895.81</v>
      </c>
      <c r="BB8" s="147">
        <v>248286.33</v>
      </c>
      <c r="BC8" s="147">
        <v>1058644.16</v>
      </c>
      <c r="BD8" s="147">
        <v>2757044</v>
      </c>
      <c r="BE8" s="147">
        <v>1315983.24</v>
      </c>
      <c r="BF8" s="147">
        <v>0</v>
      </c>
      <c r="BG8" s="147">
        <v>0</v>
      </c>
      <c r="BH8" s="147">
        <v>1410900</v>
      </c>
      <c r="BI8" s="147">
        <v>20979</v>
      </c>
      <c r="BJ8" s="147">
        <v>2498</v>
      </c>
      <c r="BK8" s="147">
        <v>0</v>
      </c>
      <c r="BL8" s="147">
        <v>134807</v>
      </c>
      <c r="BM8" s="147">
        <v>730439</v>
      </c>
      <c r="BN8" s="147">
        <v>700550</v>
      </c>
      <c r="BO8" s="147">
        <v>173143</v>
      </c>
      <c r="BP8" s="147">
        <v>0</v>
      </c>
      <c r="BQ8" s="147">
        <v>1175377.31</v>
      </c>
      <c r="BR8" s="147">
        <v>12844.72</v>
      </c>
      <c r="BS8" s="147">
        <v>996193</v>
      </c>
      <c r="BT8" s="147">
        <v>305095</v>
      </c>
      <c r="BU8" s="147">
        <v>1728375</v>
      </c>
      <c r="BV8" s="147">
        <v>1019886.43</v>
      </c>
      <c r="BW8" s="147">
        <v>407103</v>
      </c>
      <c r="BX8" s="147">
        <v>17363</v>
      </c>
      <c r="BY8" s="147">
        <v>169400</v>
      </c>
      <c r="BZ8" s="147">
        <v>161270</v>
      </c>
      <c r="CA8" s="147">
        <v>240654</v>
      </c>
      <c r="CB8" s="147">
        <v>112239</v>
      </c>
      <c r="CC8" s="147">
        <v>38493</v>
      </c>
      <c r="CD8" s="147">
        <v>250255</v>
      </c>
      <c r="CE8" s="147">
        <v>184948</v>
      </c>
      <c r="CF8" s="147">
        <v>203564</v>
      </c>
      <c r="CG8" s="147">
        <v>195216</v>
      </c>
      <c r="CH8" s="147">
        <v>98570</v>
      </c>
      <c r="CI8" s="147">
        <v>100283</v>
      </c>
      <c r="CJ8" s="147">
        <v>18203</v>
      </c>
      <c r="CK8" s="147">
        <v>44515</v>
      </c>
      <c r="CL8" s="147">
        <v>92705</v>
      </c>
      <c r="CM8" s="147">
        <v>218011</v>
      </c>
      <c r="CN8" s="147">
        <v>69162</v>
      </c>
      <c r="CO8" s="147">
        <v>6804</v>
      </c>
      <c r="CP8" s="147">
        <v>0</v>
      </c>
      <c r="CQ8" s="147">
        <v>0</v>
      </c>
      <c r="CR8" s="147">
        <v>0</v>
      </c>
      <c r="CS8" s="147"/>
      <c r="CT8" s="147">
        <f t="shared" si="0"/>
        <v>98256785.26</v>
      </c>
    </row>
    <row r="9" spans="2:98" s="337" customFormat="1" ht="12.75" customHeight="1">
      <c r="B9" s="337" t="s">
        <v>429</v>
      </c>
      <c r="C9" s="147">
        <v>2024419.74</v>
      </c>
      <c r="D9" s="147">
        <v>1250896.61</v>
      </c>
      <c r="E9" s="147">
        <v>81954.97</v>
      </c>
      <c r="F9" s="147">
        <v>12899.89</v>
      </c>
      <c r="G9" s="147">
        <v>0</v>
      </c>
      <c r="H9" s="147">
        <v>2516815</v>
      </c>
      <c r="I9" s="147">
        <v>55702</v>
      </c>
      <c r="J9" s="147">
        <v>1787000</v>
      </c>
      <c r="K9" s="147">
        <v>0</v>
      </c>
      <c r="L9" s="147">
        <v>0</v>
      </c>
      <c r="M9" s="147">
        <v>0</v>
      </c>
      <c r="N9" s="147">
        <v>597003</v>
      </c>
      <c r="O9" s="147">
        <v>34078</v>
      </c>
      <c r="P9" s="147">
        <v>0</v>
      </c>
      <c r="Q9" s="147">
        <v>0</v>
      </c>
      <c r="R9" s="147">
        <v>0</v>
      </c>
      <c r="S9" s="147">
        <v>0</v>
      </c>
      <c r="T9" s="147">
        <v>0</v>
      </c>
      <c r="U9" s="147">
        <v>0</v>
      </c>
      <c r="V9" s="147">
        <v>0</v>
      </c>
      <c r="W9" s="147">
        <v>1795308</v>
      </c>
      <c r="X9" s="147">
        <v>0</v>
      </c>
      <c r="Y9" s="147">
        <v>0</v>
      </c>
      <c r="Z9" s="147">
        <v>160240</v>
      </c>
      <c r="AA9" s="147">
        <v>742844</v>
      </c>
      <c r="AB9" s="147">
        <v>69595</v>
      </c>
      <c r="AC9" s="147">
        <v>0</v>
      </c>
      <c r="AD9" s="147">
        <v>0</v>
      </c>
      <c r="AE9" s="147">
        <v>0</v>
      </c>
      <c r="AF9" s="147">
        <v>0</v>
      </c>
      <c r="AG9" s="147">
        <v>0</v>
      </c>
      <c r="AH9" s="147">
        <v>0</v>
      </c>
      <c r="AI9" s="147">
        <v>515570</v>
      </c>
      <c r="AJ9" s="147">
        <v>0</v>
      </c>
      <c r="AK9" s="147">
        <v>973634</v>
      </c>
      <c r="AL9" s="147">
        <v>0</v>
      </c>
      <c r="AM9" s="147">
        <v>0</v>
      </c>
      <c r="AN9" s="147">
        <v>2897</v>
      </c>
      <c r="AO9" s="147">
        <v>1923</v>
      </c>
      <c r="AP9" s="147">
        <v>89554</v>
      </c>
      <c r="AQ9" s="147">
        <v>11087</v>
      </c>
      <c r="AR9" s="147">
        <v>6276</v>
      </c>
      <c r="AS9" s="147">
        <v>0</v>
      </c>
      <c r="AT9" s="147">
        <v>48096.67</v>
      </c>
      <c r="AU9" s="147">
        <v>276940</v>
      </c>
      <c r="AV9" s="147">
        <v>0</v>
      </c>
      <c r="AW9" s="147">
        <v>55345</v>
      </c>
      <c r="AX9" s="147">
        <v>0</v>
      </c>
      <c r="AY9" s="147">
        <v>1108468</v>
      </c>
      <c r="AZ9" s="147">
        <v>167</v>
      </c>
      <c r="BA9" s="147">
        <v>368614.9</v>
      </c>
      <c r="BB9" s="147">
        <v>0</v>
      </c>
      <c r="BC9" s="147">
        <v>301298.31</v>
      </c>
      <c r="BD9" s="147">
        <v>3536</v>
      </c>
      <c r="BE9" s="147">
        <v>138479.13</v>
      </c>
      <c r="BF9" s="147">
        <v>0</v>
      </c>
      <c r="BG9" s="147">
        <v>0</v>
      </c>
      <c r="BH9" s="147">
        <v>196800</v>
      </c>
      <c r="BI9" s="147">
        <v>1300</v>
      </c>
      <c r="BJ9" s="147">
        <v>0</v>
      </c>
      <c r="BK9" s="147">
        <v>0</v>
      </c>
      <c r="BL9" s="147">
        <v>0</v>
      </c>
      <c r="BM9" s="147">
        <v>0</v>
      </c>
      <c r="BN9" s="147">
        <v>0</v>
      </c>
      <c r="BO9" s="147">
        <v>0</v>
      </c>
      <c r="BP9" s="147">
        <v>0</v>
      </c>
      <c r="BQ9" s="147">
        <v>25401.18</v>
      </c>
      <c r="BR9" s="147">
        <v>0</v>
      </c>
      <c r="BS9" s="147">
        <v>0</v>
      </c>
      <c r="BT9" s="147">
        <v>1189</v>
      </c>
      <c r="BU9" s="147">
        <v>19391</v>
      </c>
      <c r="BV9" s="147">
        <v>0</v>
      </c>
      <c r="BW9" s="147">
        <v>0</v>
      </c>
      <c r="BX9" s="147">
        <v>0</v>
      </c>
      <c r="BY9" s="147">
        <v>7600</v>
      </c>
      <c r="BZ9" s="147">
        <v>17997</v>
      </c>
      <c r="CA9" s="147">
        <v>0</v>
      </c>
      <c r="CB9" s="147">
        <v>0</v>
      </c>
      <c r="CC9" s="147">
        <v>0</v>
      </c>
      <c r="CD9" s="147">
        <v>0</v>
      </c>
      <c r="CE9" s="147">
        <v>0</v>
      </c>
      <c r="CF9" s="147">
        <v>0</v>
      </c>
      <c r="CG9" s="147">
        <v>0</v>
      </c>
      <c r="CH9" s="147">
        <v>0</v>
      </c>
      <c r="CI9" s="147">
        <v>0</v>
      </c>
      <c r="CJ9" s="147">
        <v>9100</v>
      </c>
      <c r="CK9" s="147">
        <v>594</v>
      </c>
      <c r="CL9" s="147">
        <v>0</v>
      </c>
      <c r="CM9" s="147">
        <v>0</v>
      </c>
      <c r="CN9" s="147">
        <v>0</v>
      </c>
      <c r="CO9" s="147">
        <v>0</v>
      </c>
      <c r="CP9" s="147">
        <v>0</v>
      </c>
      <c r="CQ9" s="147">
        <v>0</v>
      </c>
      <c r="CR9" s="147">
        <v>0</v>
      </c>
      <c r="CS9" s="147"/>
      <c r="CT9" s="147">
        <f t="shared" si="0"/>
        <v>15310014.400000002</v>
      </c>
    </row>
    <row r="10" spans="2:98" s="337" customFormat="1" ht="12.75" customHeight="1">
      <c r="B10" s="337" t="s">
        <v>556</v>
      </c>
      <c r="C10" s="147">
        <v>40091679.87</v>
      </c>
      <c r="D10" s="147">
        <v>19988100.75</v>
      </c>
      <c r="E10" s="147">
        <v>946781.07</v>
      </c>
      <c r="F10" s="147">
        <v>184808.4</v>
      </c>
      <c r="G10" s="147">
        <v>0</v>
      </c>
      <c r="H10" s="147">
        <v>16134705</v>
      </c>
      <c r="I10" s="147">
        <v>357090</v>
      </c>
      <c r="J10" s="147">
        <v>14069000</v>
      </c>
      <c r="K10" s="147">
        <v>51824</v>
      </c>
      <c r="L10" s="147">
        <v>169453</v>
      </c>
      <c r="M10" s="147">
        <v>0</v>
      </c>
      <c r="N10" s="147">
        <v>5685062</v>
      </c>
      <c r="O10" s="147">
        <v>324517</v>
      </c>
      <c r="P10" s="147">
        <v>56640</v>
      </c>
      <c r="Q10" s="147">
        <v>582980</v>
      </c>
      <c r="R10" s="147">
        <v>8980</v>
      </c>
      <c r="S10" s="147">
        <v>14505</v>
      </c>
      <c r="T10" s="147">
        <v>9670</v>
      </c>
      <c r="U10" s="147">
        <v>16578</v>
      </c>
      <c r="V10" s="147">
        <v>1381</v>
      </c>
      <c r="W10" s="147">
        <v>5776879</v>
      </c>
      <c r="X10" s="147">
        <v>0</v>
      </c>
      <c r="Y10" s="147">
        <v>0</v>
      </c>
      <c r="Z10" s="147">
        <v>311152</v>
      </c>
      <c r="AA10" s="147">
        <v>2659659</v>
      </c>
      <c r="AB10" s="147">
        <v>116229</v>
      </c>
      <c r="AC10" s="147">
        <v>0</v>
      </c>
      <c r="AD10" s="147">
        <v>1230843.75</v>
      </c>
      <c r="AE10" s="147">
        <v>641796.86</v>
      </c>
      <c r="AF10" s="147">
        <v>3395205.46</v>
      </c>
      <c r="AG10" s="147">
        <v>508145.03</v>
      </c>
      <c r="AH10" s="147">
        <v>0</v>
      </c>
      <c r="AI10" s="147">
        <v>2425864</v>
      </c>
      <c r="AJ10" s="147">
        <v>45588</v>
      </c>
      <c r="AK10" s="147">
        <v>2402387</v>
      </c>
      <c r="AL10" s="147">
        <v>0</v>
      </c>
      <c r="AM10" s="147">
        <v>180230</v>
      </c>
      <c r="AN10" s="147">
        <v>31908</v>
      </c>
      <c r="AO10" s="147">
        <v>0</v>
      </c>
      <c r="AP10" s="147">
        <v>4814202</v>
      </c>
      <c r="AQ10" s="147">
        <v>596028</v>
      </c>
      <c r="AR10" s="147">
        <v>337385</v>
      </c>
      <c r="AS10" s="147">
        <v>2025789.14</v>
      </c>
      <c r="AT10" s="147">
        <v>561992</v>
      </c>
      <c r="AU10" s="147">
        <v>2087724</v>
      </c>
      <c r="AV10" s="147">
        <v>2101144.67</v>
      </c>
      <c r="AW10" s="147">
        <v>1791131</v>
      </c>
      <c r="AX10" s="147">
        <v>0</v>
      </c>
      <c r="AY10" s="147">
        <v>2550030</v>
      </c>
      <c r="AZ10" s="147">
        <v>1850</v>
      </c>
      <c r="BA10" s="147">
        <v>2137435.75</v>
      </c>
      <c r="BB10" s="147">
        <v>674619.38</v>
      </c>
      <c r="BC10" s="147">
        <v>5114882.73</v>
      </c>
      <c r="BD10" s="147">
        <v>1791630</v>
      </c>
      <c r="BE10" s="147">
        <v>1414194.52</v>
      </c>
      <c r="BF10" s="147">
        <v>0</v>
      </c>
      <c r="BG10" s="147">
        <v>0</v>
      </c>
      <c r="BH10" s="147">
        <v>1176200</v>
      </c>
      <c r="BI10" s="147">
        <v>14497</v>
      </c>
      <c r="BJ10" s="147">
        <v>1743</v>
      </c>
      <c r="BK10" s="147">
        <v>0</v>
      </c>
      <c r="BL10" s="147">
        <v>310061</v>
      </c>
      <c r="BM10" s="147">
        <v>917394</v>
      </c>
      <c r="BN10" s="147">
        <v>1300654</v>
      </c>
      <c r="BO10" s="147">
        <v>408480</v>
      </c>
      <c r="BP10" s="147">
        <v>0</v>
      </c>
      <c r="BQ10" s="147">
        <v>1755995.12</v>
      </c>
      <c r="BR10" s="147">
        <v>15981.23</v>
      </c>
      <c r="BS10" s="147">
        <v>2063656</v>
      </c>
      <c r="BT10" s="147">
        <v>733899</v>
      </c>
      <c r="BU10" s="147">
        <v>225605</v>
      </c>
      <c r="BV10" s="147">
        <v>1629303.46</v>
      </c>
      <c r="BW10" s="147">
        <v>620188</v>
      </c>
      <c r="BX10" s="147">
        <v>17927</v>
      </c>
      <c r="BY10" s="147">
        <v>496700</v>
      </c>
      <c r="BZ10" s="147">
        <v>90224</v>
      </c>
      <c r="CA10" s="147">
        <v>780843</v>
      </c>
      <c r="CB10" s="147">
        <v>202069</v>
      </c>
      <c r="CC10" s="147">
        <v>59778</v>
      </c>
      <c r="CD10" s="147">
        <v>478781</v>
      </c>
      <c r="CE10" s="147">
        <v>2438</v>
      </c>
      <c r="CF10" s="147">
        <v>255227</v>
      </c>
      <c r="CG10" s="147">
        <v>410192</v>
      </c>
      <c r="CH10" s="147">
        <v>218287</v>
      </c>
      <c r="CI10" s="147">
        <v>248182</v>
      </c>
      <c r="CJ10" s="147">
        <v>2302</v>
      </c>
      <c r="CK10" s="147">
        <v>30929</v>
      </c>
      <c r="CL10" s="147">
        <v>134979</v>
      </c>
      <c r="CM10" s="147">
        <v>30209</v>
      </c>
      <c r="CN10" s="147">
        <v>103095</v>
      </c>
      <c r="CO10" s="147">
        <v>14357</v>
      </c>
      <c r="CP10" s="147">
        <v>0</v>
      </c>
      <c r="CQ10" s="147">
        <v>0</v>
      </c>
      <c r="CR10" s="147">
        <v>0</v>
      </c>
      <c r="CS10" s="147"/>
      <c r="CT10" s="147">
        <f t="shared" si="0"/>
        <v>161169856.19</v>
      </c>
    </row>
    <row r="11" spans="2:98" s="337" customFormat="1" ht="12.75" customHeight="1">
      <c r="B11" s="330" t="s">
        <v>351</v>
      </c>
      <c r="C11" s="331">
        <f aca="true" t="shared" si="1" ref="C11:AH11">SUM(C6:C10)</f>
        <v>91113539.62</v>
      </c>
      <c r="D11" s="331">
        <f t="shared" si="1"/>
        <v>39731042.67</v>
      </c>
      <c r="E11" s="331">
        <f t="shared" si="1"/>
        <v>2562506.24</v>
      </c>
      <c r="F11" s="331">
        <f t="shared" si="1"/>
        <v>846388.4000000001</v>
      </c>
      <c r="G11" s="331">
        <f t="shared" si="1"/>
        <v>0</v>
      </c>
      <c r="H11" s="331">
        <f t="shared" si="1"/>
        <v>66962783</v>
      </c>
      <c r="I11" s="331">
        <f t="shared" si="1"/>
        <v>1482008</v>
      </c>
      <c r="J11" s="331">
        <f t="shared" si="1"/>
        <v>77872000</v>
      </c>
      <c r="K11" s="331">
        <f t="shared" si="1"/>
        <v>343621</v>
      </c>
      <c r="L11" s="331">
        <f t="shared" si="1"/>
        <v>682233</v>
      </c>
      <c r="M11" s="331">
        <f t="shared" si="1"/>
        <v>0</v>
      </c>
      <c r="N11" s="331">
        <f t="shared" si="1"/>
        <v>29160668</v>
      </c>
      <c r="O11" s="331">
        <f t="shared" si="1"/>
        <v>1664562</v>
      </c>
      <c r="P11" s="331">
        <f t="shared" si="1"/>
        <v>138268</v>
      </c>
      <c r="Q11" s="331">
        <f t="shared" si="1"/>
        <v>1423151</v>
      </c>
      <c r="R11" s="331">
        <f t="shared" si="1"/>
        <v>21921</v>
      </c>
      <c r="S11" s="331">
        <f t="shared" si="1"/>
        <v>35410</v>
      </c>
      <c r="T11" s="331">
        <f t="shared" si="1"/>
        <v>23606</v>
      </c>
      <c r="U11" s="331">
        <f t="shared" si="1"/>
        <v>40469</v>
      </c>
      <c r="V11" s="331">
        <f t="shared" si="1"/>
        <v>3372</v>
      </c>
      <c r="W11" s="331">
        <f t="shared" si="1"/>
        <v>27688718</v>
      </c>
      <c r="X11" s="331">
        <f t="shared" si="1"/>
        <v>255768</v>
      </c>
      <c r="Y11" s="331">
        <f t="shared" si="1"/>
        <v>574207</v>
      </c>
      <c r="Z11" s="331">
        <f t="shared" si="1"/>
        <v>3533795</v>
      </c>
      <c r="AA11" s="331">
        <f t="shared" si="1"/>
        <v>14394726</v>
      </c>
      <c r="AB11" s="331">
        <f t="shared" si="1"/>
        <v>1653464</v>
      </c>
      <c r="AC11" s="331">
        <f t="shared" si="1"/>
        <v>0</v>
      </c>
      <c r="AD11" s="331">
        <f t="shared" si="1"/>
        <v>3807146.05</v>
      </c>
      <c r="AE11" s="331">
        <f t="shared" si="1"/>
        <v>3214283.19</v>
      </c>
      <c r="AF11" s="331">
        <f t="shared" si="1"/>
        <v>10239718.23</v>
      </c>
      <c r="AG11" s="331">
        <f t="shared" si="1"/>
        <v>1397163.45</v>
      </c>
      <c r="AH11" s="331">
        <f t="shared" si="1"/>
        <v>0</v>
      </c>
      <c r="AI11" s="331">
        <f aca="true" t="shared" si="2" ref="AI11:BM11">SUM(AI6:AI10)</f>
        <v>23533810</v>
      </c>
      <c r="AJ11" s="331">
        <f t="shared" si="2"/>
        <v>171003</v>
      </c>
      <c r="AK11" s="331">
        <f t="shared" si="2"/>
        <v>13897155</v>
      </c>
      <c r="AL11" s="331">
        <f>SUM(AL6:AL10)</f>
        <v>0</v>
      </c>
      <c r="AM11" s="331">
        <f>SUM(AM6:AM10)</f>
        <v>227946</v>
      </c>
      <c r="AN11" s="331">
        <f t="shared" si="2"/>
        <v>43247</v>
      </c>
      <c r="AO11" s="331">
        <f t="shared" si="2"/>
        <v>61460</v>
      </c>
      <c r="AP11" s="331">
        <f t="shared" si="2"/>
        <v>11307205</v>
      </c>
      <c r="AQ11" s="331">
        <f t="shared" si="2"/>
        <v>1399901</v>
      </c>
      <c r="AR11" s="331">
        <f t="shared" si="2"/>
        <v>792422</v>
      </c>
      <c r="AS11" s="331">
        <f t="shared" si="2"/>
        <v>13848078.81</v>
      </c>
      <c r="AT11" s="331">
        <f t="shared" si="2"/>
        <v>3609928.84</v>
      </c>
      <c r="AU11" s="331">
        <f t="shared" si="2"/>
        <v>11859101</v>
      </c>
      <c r="AV11" s="331">
        <f t="shared" si="2"/>
        <v>9979674.6</v>
      </c>
      <c r="AW11" s="331">
        <f t="shared" si="2"/>
        <v>8654708</v>
      </c>
      <c r="AX11" s="331">
        <f t="shared" si="2"/>
        <v>110508</v>
      </c>
      <c r="AY11" s="331">
        <f t="shared" si="2"/>
        <v>10668437</v>
      </c>
      <c r="AZ11" s="331">
        <f t="shared" si="2"/>
        <v>30979</v>
      </c>
      <c r="BA11" s="331">
        <f t="shared" si="2"/>
        <v>9059749.36</v>
      </c>
      <c r="BB11" s="331">
        <f t="shared" si="2"/>
        <v>953883.22</v>
      </c>
      <c r="BC11" s="331">
        <f t="shared" si="2"/>
        <v>11430537.690000001</v>
      </c>
      <c r="BD11" s="331">
        <f t="shared" si="2"/>
        <v>9642370</v>
      </c>
      <c r="BE11" s="331">
        <f t="shared" si="2"/>
        <v>7833096.77</v>
      </c>
      <c r="BF11" s="331">
        <f t="shared" si="2"/>
        <v>19190.8</v>
      </c>
      <c r="BG11" s="331">
        <f t="shared" si="2"/>
        <v>40838.12</v>
      </c>
      <c r="BH11" s="331">
        <f t="shared" si="2"/>
        <v>6884600</v>
      </c>
      <c r="BI11" s="331">
        <f t="shared" si="2"/>
        <v>194123</v>
      </c>
      <c r="BJ11" s="331">
        <f t="shared" si="2"/>
        <v>40918</v>
      </c>
      <c r="BK11" s="331">
        <f t="shared" si="2"/>
        <v>0</v>
      </c>
      <c r="BL11" s="331">
        <f t="shared" si="2"/>
        <v>702041</v>
      </c>
      <c r="BM11" s="331">
        <f t="shared" si="2"/>
        <v>2497143</v>
      </c>
      <c r="BN11" s="331">
        <f aca="true" t="shared" si="3" ref="BN11:CR11">SUM(BN6:BN10)</f>
        <v>3052686</v>
      </c>
      <c r="BO11" s="331">
        <f t="shared" si="3"/>
        <v>918724</v>
      </c>
      <c r="BP11" s="331">
        <f t="shared" si="3"/>
        <v>0</v>
      </c>
      <c r="BQ11" s="331">
        <f t="shared" si="3"/>
        <v>8382199.160000001</v>
      </c>
      <c r="BR11" s="331">
        <f t="shared" si="3"/>
        <v>45703.31999999999</v>
      </c>
      <c r="BS11" s="331">
        <f t="shared" si="3"/>
        <v>5161693</v>
      </c>
      <c r="BT11" s="331">
        <f t="shared" si="3"/>
        <v>5976593</v>
      </c>
      <c r="BU11" s="331">
        <f t="shared" si="3"/>
        <v>6340224</v>
      </c>
      <c r="BV11" s="331">
        <f t="shared" si="3"/>
        <v>5955647.01</v>
      </c>
      <c r="BW11" s="331">
        <f t="shared" si="3"/>
        <v>2104466</v>
      </c>
      <c r="BX11" s="331">
        <f t="shared" si="3"/>
        <v>131280</v>
      </c>
      <c r="BY11" s="331">
        <f t="shared" si="3"/>
        <v>1329800</v>
      </c>
      <c r="BZ11" s="331">
        <f t="shared" si="3"/>
        <v>1307459</v>
      </c>
      <c r="CA11" s="331">
        <f t="shared" si="3"/>
        <v>1861713</v>
      </c>
      <c r="CB11" s="331">
        <f t="shared" si="3"/>
        <v>916716</v>
      </c>
      <c r="CC11" s="331">
        <f t="shared" si="3"/>
        <v>138830</v>
      </c>
      <c r="CD11" s="331">
        <f t="shared" si="3"/>
        <v>1025298</v>
      </c>
      <c r="CE11" s="331">
        <f t="shared" si="3"/>
        <v>511361</v>
      </c>
      <c r="CF11" s="331">
        <f t="shared" si="3"/>
        <v>810853</v>
      </c>
      <c r="CG11" s="331">
        <f t="shared" si="3"/>
        <v>1049406</v>
      </c>
      <c r="CH11" s="331">
        <f t="shared" si="3"/>
        <v>525613</v>
      </c>
      <c r="CI11" s="331">
        <f t="shared" si="3"/>
        <v>569695</v>
      </c>
      <c r="CJ11" s="331">
        <f t="shared" si="3"/>
        <v>255483</v>
      </c>
      <c r="CK11" s="331">
        <f t="shared" si="3"/>
        <v>84205</v>
      </c>
      <c r="CL11" s="331">
        <f t="shared" si="3"/>
        <v>411560</v>
      </c>
      <c r="CM11" s="331">
        <f t="shared" si="3"/>
        <v>356281</v>
      </c>
      <c r="CN11" s="331">
        <f t="shared" si="3"/>
        <v>338329</v>
      </c>
      <c r="CO11" s="331">
        <f t="shared" si="3"/>
        <v>132546</v>
      </c>
      <c r="CP11" s="331">
        <f t="shared" si="3"/>
        <v>15024</v>
      </c>
      <c r="CQ11" s="331">
        <f t="shared" si="3"/>
        <v>1018</v>
      </c>
      <c r="CR11" s="331">
        <f t="shared" si="3"/>
        <v>0</v>
      </c>
      <c r="CS11" s="147"/>
      <c r="CT11" s="331">
        <f t="shared" si="0"/>
        <v>590070998.5500001</v>
      </c>
    </row>
    <row r="12" spans="3:97" s="337" customFormat="1" ht="7.5" customHeight="1"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</row>
    <row r="13" spans="1:97" s="337" customFormat="1" ht="12.75" customHeight="1">
      <c r="A13" s="336" t="s">
        <v>273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</row>
    <row r="14" spans="2:98" s="337" customFormat="1" ht="12.75" customHeight="1">
      <c r="B14" s="337" t="s">
        <v>557</v>
      </c>
      <c r="C14" s="147">
        <v>179166.86</v>
      </c>
      <c r="D14" s="147">
        <v>0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1289000</v>
      </c>
      <c r="K14" s="147">
        <v>0</v>
      </c>
      <c r="L14" s="147">
        <v>0</v>
      </c>
      <c r="M14" s="147">
        <v>0</v>
      </c>
      <c r="N14" s="147">
        <v>313998</v>
      </c>
      <c r="O14" s="147">
        <v>17924</v>
      </c>
      <c r="P14" s="147">
        <v>0</v>
      </c>
      <c r="Q14" s="147">
        <v>0</v>
      </c>
      <c r="R14" s="147">
        <v>0</v>
      </c>
      <c r="S14" s="147">
        <v>0</v>
      </c>
      <c r="T14" s="147">
        <v>0</v>
      </c>
      <c r="U14" s="147">
        <v>0</v>
      </c>
      <c r="V14" s="147">
        <v>0</v>
      </c>
      <c r="W14" s="147">
        <v>0</v>
      </c>
      <c r="X14" s="147">
        <v>0</v>
      </c>
      <c r="Y14" s="147">
        <v>0</v>
      </c>
      <c r="Z14" s="147">
        <v>0</v>
      </c>
      <c r="AA14" s="147">
        <v>48449</v>
      </c>
      <c r="AB14" s="147">
        <v>0</v>
      </c>
      <c r="AC14" s="147">
        <v>0</v>
      </c>
      <c r="AD14" s="147">
        <v>1560.27</v>
      </c>
      <c r="AE14" s="147">
        <v>6746.59</v>
      </c>
      <c r="AF14" s="147">
        <v>38320.25</v>
      </c>
      <c r="AG14" s="147">
        <v>747.15</v>
      </c>
      <c r="AH14" s="147">
        <v>0</v>
      </c>
      <c r="AI14" s="147">
        <v>11411</v>
      </c>
      <c r="AJ14" s="147">
        <v>0</v>
      </c>
      <c r="AK14" s="147">
        <v>298220</v>
      </c>
      <c r="AL14" s="147">
        <v>0</v>
      </c>
      <c r="AM14" s="147">
        <v>0</v>
      </c>
      <c r="AN14" s="147">
        <v>0</v>
      </c>
      <c r="AO14" s="147">
        <v>0</v>
      </c>
      <c r="AP14" s="147">
        <v>5335</v>
      </c>
      <c r="AQ14" s="147">
        <v>660</v>
      </c>
      <c r="AR14" s="147">
        <v>374</v>
      </c>
      <c r="AS14" s="147">
        <v>1891142.76</v>
      </c>
      <c r="AT14" s="147">
        <v>294140.78</v>
      </c>
      <c r="AU14" s="147">
        <v>1000</v>
      </c>
      <c r="AV14" s="147">
        <v>39729.97</v>
      </c>
      <c r="AW14" s="147">
        <v>4695</v>
      </c>
      <c r="AX14" s="147">
        <v>0</v>
      </c>
      <c r="AY14" s="147">
        <v>0</v>
      </c>
      <c r="AZ14" s="147">
        <v>0</v>
      </c>
      <c r="BA14" s="147">
        <v>0</v>
      </c>
      <c r="BB14" s="147">
        <v>0</v>
      </c>
      <c r="BC14" s="147">
        <v>13105.48</v>
      </c>
      <c r="BD14" s="147">
        <v>480522</v>
      </c>
      <c r="BE14" s="147">
        <v>107874.61</v>
      </c>
      <c r="BF14" s="147">
        <v>0</v>
      </c>
      <c r="BG14" s="147">
        <v>0</v>
      </c>
      <c r="BH14" s="147">
        <v>0</v>
      </c>
      <c r="BI14" s="147">
        <v>0</v>
      </c>
      <c r="BJ14" s="147">
        <v>0</v>
      </c>
      <c r="BK14" s="147">
        <v>0</v>
      </c>
      <c r="BL14" s="147">
        <v>0</v>
      </c>
      <c r="BM14" s="147">
        <v>0</v>
      </c>
      <c r="BN14" s="147">
        <v>7655</v>
      </c>
      <c r="BO14" s="147">
        <v>976</v>
      </c>
      <c r="BP14" s="147">
        <v>0</v>
      </c>
      <c r="BQ14" s="147">
        <v>9748.45</v>
      </c>
      <c r="BR14" s="147">
        <v>0</v>
      </c>
      <c r="BS14" s="147">
        <v>12205</v>
      </c>
      <c r="BT14" s="147">
        <v>0</v>
      </c>
      <c r="BU14" s="147">
        <v>0</v>
      </c>
      <c r="BV14" s="147">
        <v>933.31</v>
      </c>
      <c r="BW14" s="147">
        <v>54</v>
      </c>
      <c r="BX14" s="147">
        <v>3</v>
      </c>
      <c r="BY14" s="147">
        <v>828800</v>
      </c>
      <c r="BZ14" s="147">
        <v>0</v>
      </c>
      <c r="CA14" s="147">
        <v>1072</v>
      </c>
      <c r="CB14" s="147">
        <v>977</v>
      </c>
      <c r="CC14" s="147">
        <v>6</v>
      </c>
      <c r="CD14" s="147">
        <v>55</v>
      </c>
      <c r="CE14" s="147">
        <v>0</v>
      </c>
      <c r="CF14" s="147">
        <v>0</v>
      </c>
      <c r="CG14" s="147">
        <v>44</v>
      </c>
      <c r="CH14" s="147">
        <v>21</v>
      </c>
      <c r="CI14" s="147">
        <v>5029</v>
      </c>
      <c r="CJ14" s="147">
        <v>0</v>
      </c>
      <c r="CK14" s="147">
        <v>0</v>
      </c>
      <c r="CL14" s="147">
        <v>7</v>
      </c>
      <c r="CM14" s="147">
        <v>1276</v>
      </c>
      <c r="CN14" s="147">
        <v>0</v>
      </c>
      <c r="CO14" s="147">
        <v>0</v>
      </c>
      <c r="CP14" s="147">
        <v>0</v>
      </c>
      <c r="CQ14" s="147">
        <v>0</v>
      </c>
      <c r="CR14" s="147">
        <v>0</v>
      </c>
      <c r="CS14" s="147"/>
      <c r="CT14" s="147">
        <f aca="true" t="shared" si="4" ref="CT14:CT20">SUM(C14:CS14)</f>
        <v>5912984.48</v>
      </c>
    </row>
    <row r="15" spans="2:98" s="337" customFormat="1" ht="12.75" customHeight="1">
      <c r="B15" s="337" t="s">
        <v>558</v>
      </c>
      <c r="C15" s="147">
        <v>2651459.85</v>
      </c>
      <c r="D15" s="147">
        <v>901962.77</v>
      </c>
      <c r="E15" s="147">
        <v>0</v>
      </c>
      <c r="F15" s="147">
        <v>0</v>
      </c>
      <c r="G15" s="147">
        <v>0</v>
      </c>
      <c r="H15" s="147">
        <v>569580</v>
      </c>
      <c r="I15" s="147">
        <v>12606</v>
      </c>
      <c r="J15" s="147">
        <v>1087000</v>
      </c>
      <c r="K15" s="147">
        <v>0</v>
      </c>
      <c r="L15" s="147">
        <v>0</v>
      </c>
      <c r="M15" s="147">
        <v>0</v>
      </c>
      <c r="N15" s="147">
        <v>505115</v>
      </c>
      <c r="O15" s="147">
        <v>28833</v>
      </c>
      <c r="P15" s="147">
        <v>0</v>
      </c>
      <c r="Q15" s="147">
        <v>0</v>
      </c>
      <c r="R15" s="147">
        <v>0</v>
      </c>
      <c r="S15" s="147">
        <v>0</v>
      </c>
      <c r="T15" s="147">
        <v>0</v>
      </c>
      <c r="U15" s="147">
        <v>0</v>
      </c>
      <c r="V15" s="147">
        <v>0</v>
      </c>
      <c r="W15" s="147">
        <v>0</v>
      </c>
      <c r="X15" s="147">
        <v>0</v>
      </c>
      <c r="Y15" s="147">
        <v>0</v>
      </c>
      <c r="Z15" s="147">
        <v>18589</v>
      </c>
      <c r="AA15" s="147">
        <v>54489</v>
      </c>
      <c r="AB15" s="147">
        <v>105</v>
      </c>
      <c r="AC15" s="147">
        <v>0</v>
      </c>
      <c r="AD15" s="147">
        <v>40270.5</v>
      </c>
      <c r="AE15" s="147">
        <v>19655.91</v>
      </c>
      <c r="AF15" s="147">
        <v>112967.93</v>
      </c>
      <c r="AG15" s="147">
        <v>14210.3</v>
      </c>
      <c r="AH15" s="147">
        <v>0</v>
      </c>
      <c r="AI15" s="147">
        <v>245849</v>
      </c>
      <c r="AJ15" s="147">
        <v>0</v>
      </c>
      <c r="AK15" s="147">
        <v>183160</v>
      </c>
      <c r="AL15" s="147">
        <v>0</v>
      </c>
      <c r="AM15" s="147">
        <v>0</v>
      </c>
      <c r="AN15" s="147">
        <v>0</v>
      </c>
      <c r="AO15" s="147">
        <v>0</v>
      </c>
      <c r="AP15" s="147">
        <v>30987</v>
      </c>
      <c r="AQ15" s="147">
        <v>3837</v>
      </c>
      <c r="AR15" s="147">
        <v>2171</v>
      </c>
      <c r="AS15" s="147">
        <v>7725.64</v>
      </c>
      <c r="AT15" s="147">
        <v>966.3</v>
      </c>
      <c r="AU15" s="147">
        <v>172700</v>
      </c>
      <c r="AV15" s="147">
        <v>141932.64</v>
      </c>
      <c r="AW15" s="147">
        <v>304877</v>
      </c>
      <c r="AX15" s="147">
        <v>0</v>
      </c>
      <c r="AY15" s="147">
        <v>28120</v>
      </c>
      <c r="AZ15" s="147">
        <v>4</v>
      </c>
      <c r="BA15" s="147">
        <v>29414.6</v>
      </c>
      <c r="BB15" s="147">
        <v>13131.82</v>
      </c>
      <c r="BC15" s="147">
        <v>255578.03</v>
      </c>
      <c r="BD15" s="147">
        <v>271892</v>
      </c>
      <c r="BE15" s="147">
        <v>103935.43</v>
      </c>
      <c r="BF15" s="147">
        <v>0</v>
      </c>
      <c r="BG15" s="147">
        <v>0</v>
      </c>
      <c r="BH15" s="147">
        <v>208200</v>
      </c>
      <c r="BI15" s="147">
        <v>24</v>
      </c>
      <c r="BJ15" s="147">
        <v>4</v>
      </c>
      <c r="BK15" s="147">
        <v>0</v>
      </c>
      <c r="BL15" s="147">
        <v>9236</v>
      </c>
      <c r="BM15" s="147">
        <v>3</v>
      </c>
      <c r="BN15" s="147">
        <v>4634</v>
      </c>
      <c r="BO15" s="147">
        <v>18308</v>
      </c>
      <c r="BP15" s="147">
        <v>0</v>
      </c>
      <c r="BQ15" s="147">
        <v>116999.37</v>
      </c>
      <c r="BR15" s="147">
        <v>0</v>
      </c>
      <c r="BS15" s="147">
        <v>23689</v>
      </c>
      <c r="BT15" s="147">
        <v>302</v>
      </c>
      <c r="BU15" s="147">
        <v>236351</v>
      </c>
      <c r="BV15" s="147">
        <v>59074.81</v>
      </c>
      <c r="BW15" s="147">
        <v>35376</v>
      </c>
      <c r="BX15" s="147">
        <v>33108</v>
      </c>
      <c r="BY15" s="147">
        <v>0</v>
      </c>
      <c r="BZ15" s="147">
        <v>55393</v>
      </c>
      <c r="CA15" s="147">
        <v>6774</v>
      </c>
      <c r="CB15" s="147">
        <v>20266</v>
      </c>
      <c r="CC15" s="147">
        <v>117</v>
      </c>
      <c r="CD15" s="147">
        <v>1173</v>
      </c>
      <c r="CE15" s="147">
        <v>19153</v>
      </c>
      <c r="CF15" s="147">
        <v>5047</v>
      </c>
      <c r="CG15" s="147">
        <v>1554</v>
      </c>
      <c r="CH15" s="147">
        <v>8910</v>
      </c>
      <c r="CI15" s="147">
        <v>527</v>
      </c>
      <c r="CJ15" s="147">
        <v>2787</v>
      </c>
      <c r="CK15" s="147">
        <v>62480</v>
      </c>
      <c r="CL15" s="147">
        <v>377</v>
      </c>
      <c r="CM15" s="147">
        <v>0</v>
      </c>
      <c r="CN15" s="147">
        <v>29297</v>
      </c>
      <c r="CO15" s="147">
        <v>0</v>
      </c>
      <c r="CP15" s="147">
        <v>0</v>
      </c>
      <c r="CQ15" s="147">
        <v>0</v>
      </c>
      <c r="CR15" s="147">
        <v>0</v>
      </c>
      <c r="CS15" s="147"/>
      <c r="CT15" s="147">
        <f t="shared" si="4"/>
        <v>8772289.9</v>
      </c>
    </row>
    <row r="16" spans="2:98" s="337" customFormat="1" ht="12.75" customHeight="1">
      <c r="B16" s="337" t="s">
        <v>560</v>
      </c>
      <c r="C16" s="147">
        <v>966526.11</v>
      </c>
      <c r="D16" s="147">
        <v>398007.41</v>
      </c>
      <c r="E16" s="147">
        <v>0</v>
      </c>
      <c r="F16" s="147">
        <v>0</v>
      </c>
      <c r="G16" s="147">
        <v>0</v>
      </c>
      <c r="H16" s="147">
        <v>1866705</v>
      </c>
      <c r="I16" s="147">
        <v>41313</v>
      </c>
      <c r="J16" s="147">
        <v>2091000</v>
      </c>
      <c r="K16" s="147">
        <v>0</v>
      </c>
      <c r="L16" s="147">
        <v>0</v>
      </c>
      <c r="M16" s="147">
        <v>0</v>
      </c>
      <c r="N16" s="147">
        <v>547596</v>
      </c>
      <c r="O16" s="147">
        <v>31258</v>
      </c>
      <c r="P16" s="147">
        <v>56</v>
      </c>
      <c r="Q16" s="147">
        <v>573</v>
      </c>
      <c r="R16" s="147">
        <v>9</v>
      </c>
      <c r="S16" s="147">
        <v>14</v>
      </c>
      <c r="T16" s="147">
        <v>10</v>
      </c>
      <c r="U16" s="147">
        <v>16</v>
      </c>
      <c r="V16" s="147">
        <v>1</v>
      </c>
      <c r="W16" s="147">
        <v>52432</v>
      </c>
      <c r="X16" s="147">
        <v>0</v>
      </c>
      <c r="Y16" s="147">
        <v>0</v>
      </c>
      <c r="Z16" s="147">
        <v>55862</v>
      </c>
      <c r="AA16" s="147">
        <v>129895</v>
      </c>
      <c r="AB16" s="147">
        <v>21966</v>
      </c>
      <c r="AC16" s="147">
        <v>0</v>
      </c>
      <c r="AD16" s="147">
        <v>45868.68</v>
      </c>
      <c r="AE16" s="147">
        <v>22498.38</v>
      </c>
      <c r="AF16" s="147">
        <v>128297.36</v>
      </c>
      <c r="AG16" s="147">
        <v>16872.88</v>
      </c>
      <c r="AH16" s="147">
        <v>0</v>
      </c>
      <c r="AI16" s="147">
        <v>186969</v>
      </c>
      <c r="AJ16" s="147">
        <v>0</v>
      </c>
      <c r="AK16" s="147">
        <v>329946</v>
      </c>
      <c r="AL16" s="147">
        <v>0</v>
      </c>
      <c r="AM16" s="147">
        <v>0</v>
      </c>
      <c r="AN16" s="147">
        <v>0</v>
      </c>
      <c r="AO16" s="147">
        <v>0</v>
      </c>
      <c r="AP16" s="147">
        <v>26103</v>
      </c>
      <c r="AQ16" s="147">
        <v>3232</v>
      </c>
      <c r="AR16" s="147">
        <v>1829</v>
      </c>
      <c r="AS16" s="147">
        <v>371663.74</v>
      </c>
      <c r="AT16" s="147">
        <v>21326.22</v>
      </c>
      <c r="AU16" s="147">
        <v>318300</v>
      </c>
      <c r="AV16" s="147">
        <v>178697.71</v>
      </c>
      <c r="AW16" s="147">
        <v>395349</v>
      </c>
      <c r="AX16" s="147">
        <v>0</v>
      </c>
      <c r="AY16" s="147">
        <v>93771</v>
      </c>
      <c r="AZ16" s="147">
        <v>87</v>
      </c>
      <c r="BA16" s="147">
        <v>0</v>
      </c>
      <c r="BB16" s="147">
        <v>0</v>
      </c>
      <c r="BC16" s="147">
        <v>296419.72</v>
      </c>
      <c r="BD16" s="147">
        <v>442257</v>
      </c>
      <c r="BE16" s="147">
        <v>536241.7</v>
      </c>
      <c r="BF16" s="147">
        <v>0</v>
      </c>
      <c r="BG16" s="147">
        <v>0</v>
      </c>
      <c r="BH16" s="147">
        <v>221600</v>
      </c>
      <c r="BI16" s="147">
        <v>955</v>
      </c>
      <c r="BJ16" s="147">
        <v>163</v>
      </c>
      <c r="BK16" s="147">
        <v>0</v>
      </c>
      <c r="BL16" s="147">
        <v>4246</v>
      </c>
      <c r="BM16" s="147">
        <v>29572</v>
      </c>
      <c r="BN16" s="147">
        <v>25587</v>
      </c>
      <c r="BO16" s="147">
        <v>6774</v>
      </c>
      <c r="BP16" s="147">
        <v>0</v>
      </c>
      <c r="BQ16" s="147">
        <v>236281.07</v>
      </c>
      <c r="BR16" s="147">
        <v>0</v>
      </c>
      <c r="BS16" s="147">
        <v>151037</v>
      </c>
      <c r="BT16" s="147">
        <v>38769</v>
      </c>
      <c r="BU16" s="147">
        <v>1228993</v>
      </c>
      <c r="BV16" s="147">
        <v>12186.92</v>
      </c>
      <c r="BW16" s="147">
        <v>136901</v>
      </c>
      <c r="BX16" s="147">
        <v>89</v>
      </c>
      <c r="BY16" s="147">
        <v>9600</v>
      </c>
      <c r="BZ16" s="147">
        <v>75512</v>
      </c>
      <c r="CA16" s="147">
        <v>5987</v>
      </c>
      <c r="CB16" s="147">
        <v>0</v>
      </c>
      <c r="CC16" s="147">
        <v>1397</v>
      </c>
      <c r="CD16" s="147">
        <v>9864</v>
      </c>
      <c r="CE16" s="147">
        <v>0</v>
      </c>
      <c r="CF16" s="147">
        <v>0</v>
      </c>
      <c r="CG16" s="147">
        <v>7863</v>
      </c>
      <c r="CH16" s="147">
        <v>26686</v>
      </c>
      <c r="CI16" s="147">
        <v>44708</v>
      </c>
      <c r="CJ16" s="147">
        <v>29550</v>
      </c>
      <c r="CK16" s="147">
        <v>47855</v>
      </c>
      <c r="CL16" s="147">
        <v>4934</v>
      </c>
      <c r="CM16" s="147">
        <v>16315</v>
      </c>
      <c r="CN16" s="147">
        <v>2944</v>
      </c>
      <c r="CO16" s="147">
        <v>2280</v>
      </c>
      <c r="CP16" s="147">
        <v>0</v>
      </c>
      <c r="CQ16" s="147">
        <v>0</v>
      </c>
      <c r="CR16" s="147">
        <v>0</v>
      </c>
      <c r="CS16" s="147"/>
      <c r="CT16" s="147">
        <f t="shared" si="4"/>
        <v>11997617.899999999</v>
      </c>
    </row>
    <row r="17" spans="2:98" s="337" customFormat="1" ht="12.75" customHeight="1">
      <c r="B17" s="337" t="s">
        <v>430</v>
      </c>
      <c r="C17" s="147">
        <v>720319.56</v>
      </c>
      <c r="D17" s="147">
        <v>366176.89</v>
      </c>
      <c r="E17" s="147">
        <v>6028.89</v>
      </c>
      <c r="F17" s="147">
        <v>744.9</v>
      </c>
      <c r="G17" s="147">
        <v>0</v>
      </c>
      <c r="H17" s="147">
        <v>552237</v>
      </c>
      <c r="I17" s="147">
        <v>12222</v>
      </c>
      <c r="J17" s="147">
        <v>3932000</v>
      </c>
      <c r="K17" s="147">
        <v>0</v>
      </c>
      <c r="L17" s="147">
        <v>0</v>
      </c>
      <c r="M17" s="147">
        <v>0</v>
      </c>
      <c r="N17" s="147">
        <v>85557</v>
      </c>
      <c r="O17" s="147">
        <v>4884</v>
      </c>
      <c r="P17" s="147">
        <v>0</v>
      </c>
      <c r="Q17" s="147">
        <v>0</v>
      </c>
      <c r="R17" s="147">
        <v>0</v>
      </c>
      <c r="S17" s="147">
        <v>0</v>
      </c>
      <c r="T17" s="147">
        <v>0</v>
      </c>
      <c r="U17" s="147">
        <v>0</v>
      </c>
      <c r="V17" s="147">
        <v>0</v>
      </c>
      <c r="W17" s="147">
        <v>410317</v>
      </c>
      <c r="X17" s="147">
        <v>0</v>
      </c>
      <c r="Y17" s="147">
        <v>0</v>
      </c>
      <c r="Z17" s="147">
        <v>3837</v>
      </c>
      <c r="AA17" s="147">
        <v>146080</v>
      </c>
      <c r="AB17" s="147">
        <v>0</v>
      </c>
      <c r="AC17" s="147">
        <v>0</v>
      </c>
      <c r="AD17" s="147">
        <v>0</v>
      </c>
      <c r="AE17" s="147">
        <v>0</v>
      </c>
      <c r="AF17" s="147">
        <v>0</v>
      </c>
      <c r="AG17" s="147">
        <v>0</v>
      </c>
      <c r="AH17" s="147">
        <v>0</v>
      </c>
      <c r="AI17" s="147">
        <v>0</v>
      </c>
      <c r="AJ17" s="147">
        <v>0</v>
      </c>
      <c r="AK17" s="147">
        <v>0</v>
      </c>
      <c r="AL17" s="147">
        <v>0</v>
      </c>
      <c r="AM17" s="147">
        <v>0</v>
      </c>
      <c r="AN17" s="147">
        <v>0</v>
      </c>
      <c r="AO17" s="147">
        <v>0</v>
      </c>
      <c r="AP17" s="147">
        <v>0</v>
      </c>
      <c r="AQ17" s="147">
        <v>0</v>
      </c>
      <c r="AR17" s="147">
        <v>0</v>
      </c>
      <c r="AS17" s="147">
        <v>0</v>
      </c>
      <c r="AT17" s="147">
        <v>49256.62</v>
      </c>
      <c r="AU17" s="147">
        <v>177992</v>
      </c>
      <c r="AV17" s="147">
        <v>0</v>
      </c>
      <c r="AW17" s="147">
        <v>7958</v>
      </c>
      <c r="AX17" s="147">
        <v>0</v>
      </c>
      <c r="AY17" s="147">
        <v>46176</v>
      </c>
      <c r="AZ17" s="147">
        <v>0</v>
      </c>
      <c r="BA17" s="147">
        <v>0</v>
      </c>
      <c r="BB17" s="147">
        <v>0</v>
      </c>
      <c r="BC17" s="147">
        <v>97030.75</v>
      </c>
      <c r="BD17" s="147">
        <v>16431</v>
      </c>
      <c r="BE17" s="147">
        <v>45484.6</v>
      </c>
      <c r="BF17" s="147">
        <v>0</v>
      </c>
      <c r="BG17" s="147">
        <v>0</v>
      </c>
      <c r="BH17" s="147">
        <v>76400</v>
      </c>
      <c r="BI17" s="147">
        <v>3729</v>
      </c>
      <c r="BJ17" s="147">
        <v>500</v>
      </c>
      <c r="BK17" s="147">
        <v>0</v>
      </c>
      <c r="BL17" s="147">
        <v>8938</v>
      </c>
      <c r="BM17" s="147">
        <v>29794</v>
      </c>
      <c r="BN17" s="147">
        <v>44691</v>
      </c>
      <c r="BO17" s="147">
        <v>0</v>
      </c>
      <c r="BP17" s="147">
        <v>0</v>
      </c>
      <c r="BQ17" s="147">
        <v>22723.07</v>
      </c>
      <c r="BR17" s="147">
        <v>0</v>
      </c>
      <c r="BS17" s="147">
        <v>52330</v>
      </c>
      <c r="BT17" s="147">
        <v>34035</v>
      </c>
      <c r="BU17" s="147">
        <v>0</v>
      </c>
      <c r="BV17" s="147">
        <v>0</v>
      </c>
      <c r="BW17" s="147">
        <v>0</v>
      </c>
      <c r="BX17" s="147">
        <v>0</v>
      </c>
      <c r="BY17" s="147">
        <v>0</v>
      </c>
      <c r="BZ17" s="147">
        <v>9751</v>
      </c>
      <c r="CA17" s="147">
        <v>19862</v>
      </c>
      <c r="CB17" s="147">
        <v>0</v>
      </c>
      <c r="CC17" s="147">
        <v>0</v>
      </c>
      <c r="CD17" s="147">
        <v>14897</v>
      </c>
      <c r="CE17" s="147">
        <v>0</v>
      </c>
      <c r="CF17" s="147">
        <v>0</v>
      </c>
      <c r="CG17" s="147">
        <v>14897</v>
      </c>
      <c r="CH17" s="147">
        <v>8938</v>
      </c>
      <c r="CI17" s="147">
        <v>6952</v>
      </c>
      <c r="CJ17" s="147">
        <v>0</v>
      </c>
      <c r="CK17" s="147">
        <v>4695</v>
      </c>
      <c r="CL17" s="147">
        <v>0</v>
      </c>
      <c r="CM17" s="147">
        <v>0</v>
      </c>
      <c r="CN17" s="147">
        <v>0</v>
      </c>
      <c r="CO17" s="147">
        <v>0</v>
      </c>
      <c r="CP17" s="147">
        <v>0</v>
      </c>
      <c r="CQ17" s="147">
        <v>0</v>
      </c>
      <c r="CR17" s="147">
        <v>0</v>
      </c>
      <c r="CS17" s="147"/>
      <c r="CT17" s="147">
        <f t="shared" si="4"/>
        <v>7033865.28</v>
      </c>
    </row>
    <row r="18" spans="2:98" s="337" customFormat="1" ht="12.75" customHeight="1">
      <c r="B18" s="337" t="s">
        <v>403</v>
      </c>
      <c r="C18" s="147">
        <v>565669.73</v>
      </c>
      <c r="D18" s="147">
        <v>406176.6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2468000</v>
      </c>
      <c r="K18" s="147">
        <v>0</v>
      </c>
      <c r="L18" s="147">
        <v>0</v>
      </c>
      <c r="M18" s="147">
        <v>0</v>
      </c>
      <c r="N18" s="147">
        <v>511038</v>
      </c>
      <c r="O18" s="147">
        <v>29171</v>
      </c>
      <c r="P18" s="147">
        <v>7867</v>
      </c>
      <c r="Q18" s="147">
        <v>80971</v>
      </c>
      <c r="R18" s="147">
        <v>1246</v>
      </c>
      <c r="S18" s="147">
        <v>2015</v>
      </c>
      <c r="T18" s="147">
        <v>1343</v>
      </c>
      <c r="U18" s="147">
        <v>2303</v>
      </c>
      <c r="V18" s="147">
        <v>193</v>
      </c>
      <c r="W18" s="147">
        <v>57358</v>
      </c>
      <c r="X18" s="147">
        <v>0</v>
      </c>
      <c r="Y18" s="147">
        <v>0</v>
      </c>
      <c r="Z18" s="147">
        <v>48963</v>
      </c>
      <c r="AA18" s="147">
        <v>198030</v>
      </c>
      <c r="AB18" s="147">
        <v>6286</v>
      </c>
      <c r="AC18" s="147">
        <v>0</v>
      </c>
      <c r="AD18" s="147">
        <v>128685.01</v>
      </c>
      <c r="AE18" s="147">
        <v>133031.55</v>
      </c>
      <c r="AF18" s="147">
        <v>380725.18</v>
      </c>
      <c r="AG18" s="147">
        <v>17249.69</v>
      </c>
      <c r="AH18" s="147">
        <v>0</v>
      </c>
      <c r="AI18" s="147">
        <v>48155</v>
      </c>
      <c r="AJ18" s="147">
        <v>0</v>
      </c>
      <c r="AK18" s="147">
        <v>392738</v>
      </c>
      <c r="AL18" s="147">
        <v>0</v>
      </c>
      <c r="AM18" s="147">
        <v>47882</v>
      </c>
      <c r="AN18" s="147">
        <v>8450</v>
      </c>
      <c r="AO18" s="147">
        <v>0</v>
      </c>
      <c r="AP18" s="147">
        <v>609469</v>
      </c>
      <c r="AQ18" s="147">
        <v>75456</v>
      </c>
      <c r="AR18" s="147">
        <v>42713</v>
      </c>
      <c r="AS18" s="147">
        <v>84717.21</v>
      </c>
      <c r="AT18" s="147">
        <v>39559.09</v>
      </c>
      <c r="AU18" s="147">
        <v>976500</v>
      </c>
      <c r="AV18" s="147">
        <v>53337.53</v>
      </c>
      <c r="AW18" s="147">
        <v>54022</v>
      </c>
      <c r="AX18" s="147">
        <v>0</v>
      </c>
      <c r="AY18" s="147">
        <v>859697</v>
      </c>
      <c r="AZ18" s="147">
        <v>94</v>
      </c>
      <c r="BA18" s="147">
        <v>311342</v>
      </c>
      <c r="BB18" s="147">
        <v>16632.39</v>
      </c>
      <c r="BC18" s="147">
        <v>93165.25</v>
      </c>
      <c r="BD18" s="147">
        <v>88100</v>
      </c>
      <c r="BE18" s="147">
        <v>195138.53</v>
      </c>
      <c r="BF18" s="147">
        <v>0</v>
      </c>
      <c r="BG18" s="147">
        <v>0</v>
      </c>
      <c r="BH18" s="147">
        <v>312300</v>
      </c>
      <c r="BI18" s="147">
        <v>3493</v>
      </c>
      <c r="BJ18" s="147">
        <v>533</v>
      </c>
      <c r="BK18" s="147">
        <v>0</v>
      </c>
      <c r="BL18" s="147">
        <v>18091</v>
      </c>
      <c r="BM18" s="147">
        <v>39935</v>
      </c>
      <c r="BN18" s="147">
        <v>67758</v>
      </c>
      <c r="BO18" s="147">
        <v>21890</v>
      </c>
      <c r="BP18" s="147">
        <v>0</v>
      </c>
      <c r="BQ18" s="147">
        <v>128442.55</v>
      </c>
      <c r="BR18" s="147">
        <v>0</v>
      </c>
      <c r="BS18" s="147">
        <v>101104</v>
      </c>
      <c r="BT18" s="147">
        <v>28972</v>
      </c>
      <c r="BU18" s="147">
        <v>222</v>
      </c>
      <c r="BV18" s="147">
        <v>19137.29</v>
      </c>
      <c r="BW18" s="147">
        <v>53436</v>
      </c>
      <c r="BX18" s="147">
        <v>1210</v>
      </c>
      <c r="BY18" s="147">
        <v>90900</v>
      </c>
      <c r="BZ18" s="147">
        <v>2563</v>
      </c>
      <c r="CA18" s="147">
        <v>40496</v>
      </c>
      <c r="CB18" s="147">
        <v>634285</v>
      </c>
      <c r="CC18" s="147">
        <v>2744</v>
      </c>
      <c r="CD18" s="147">
        <v>25565</v>
      </c>
      <c r="CE18" s="147">
        <v>35779</v>
      </c>
      <c r="CF18" s="147">
        <v>57182</v>
      </c>
      <c r="CG18" s="147">
        <v>23566</v>
      </c>
      <c r="CH18" s="147">
        <v>12840</v>
      </c>
      <c r="CI18" s="147">
        <v>13058</v>
      </c>
      <c r="CJ18" s="147">
        <v>8350</v>
      </c>
      <c r="CK18" s="147">
        <v>24165</v>
      </c>
      <c r="CL18" s="147">
        <v>5746</v>
      </c>
      <c r="CM18" s="147">
        <v>17080</v>
      </c>
      <c r="CN18" s="147">
        <v>0</v>
      </c>
      <c r="CO18" s="147">
        <v>2280</v>
      </c>
      <c r="CP18" s="147">
        <v>0</v>
      </c>
      <c r="CQ18" s="147">
        <v>0</v>
      </c>
      <c r="CR18" s="147">
        <v>0</v>
      </c>
      <c r="CS18" s="147"/>
      <c r="CT18" s="147">
        <f t="shared" si="4"/>
        <v>10836612.6</v>
      </c>
    </row>
    <row r="19" spans="2:98" s="337" customFormat="1" ht="12.75" customHeight="1">
      <c r="B19" s="337" t="s">
        <v>559</v>
      </c>
      <c r="C19" s="147">
        <v>20832384.84</v>
      </c>
      <c r="D19" s="147">
        <v>9054444.03</v>
      </c>
      <c r="E19" s="147">
        <v>466.73</v>
      </c>
      <c r="F19" s="147">
        <v>194.47</v>
      </c>
      <c r="G19" s="147">
        <v>0</v>
      </c>
      <c r="H19" s="147">
        <v>26607929</v>
      </c>
      <c r="I19" s="147">
        <v>588882</v>
      </c>
      <c r="J19" s="147">
        <v>8891000</v>
      </c>
      <c r="K19" s="147">
        <v>0</v>
      </c>
      <c r="L19" s="147">
        <v>0</v>
      </c>
      <c r="M19" s="147">
        <v>0</v>
      </c>
      <c r="N19" s="147">
        <v>7472035</v>
      </c>
      <c r="O19" s="147">
        <v>426522</v>
      </c>
      <c r="P19" s="147">
        <v>18002</v>
      </c>
      <c r="Q19" s="147">
        <v>185293</v>
      </c>
      <c r="R19" s="147">
        <v>2854</v>
      </c>
      <c r="S19" s="147">
        <v>4610</v>
      </c>
      <c r="T19" s="147">
        <v>3074</v>
      </c>
      <c r="U19" s="147">
        <v>5269</v>
      </c>
      <c r="V19" s="147">
        <v>439</v>
      </c>
      <c r="W19" s="147">
        <v>785651</v>
      </c>
      <c r="X19" s="147">
        <v>0</v>
      </c>
      <c r="Y19" s="147">
        <v>0</v>
      </c>
      <c r="Z19" s="147">
        <v>0</v>
      </c>
      <c r="AA19" s="147">
        <v>194094</v>
      </c>
      <c r="AB19" s="147">
        <v>0</v>
      </c>
      <c r="AC19" s="147">
        <v>0</v>
      </c>
      <c r="AD19" s="147">
        <v>478987.63</v>
      </c>
      <c r="AE19" s="147">
        <v>233135.71</v>
      </c>
      <c r="AF19" s="147">
        <v>1343020.28</v>
      </c>
      <c r="AG19" s="147">
        <v>171464.55</v>
      </c>
      <c r="AH19" s="147">
        <v>0</v>
      </c>
      <c r="AI19" s="147">
        <v>1338934</v>
      </c>
      <c r="AJ19" s="147">
        <v>0</v>
      </c>
      <c r="AK19" s="147">
        <v>6263587</v>
      </c>
      <c r="AL19" s="147">
        <v>0</v>
      </c>
      <c r="AM19" s="147">
        <v>226265</v>
      </c>
      <c r="AN19" s="147">
        <v>40032</v>
      </c>
      <c r="AO19" s="147">
        <v>0</v>
      </c>
      <c r="AP19" s="147">
        <v>1886248</v>
      </c>
      <c r="AQ19" s="147">
        <v>233529</v>
      </c>
      <c r="AR19" s="147">
        <v>132190</v>
      </c>
      <c r="AS19" s="147">
        <v>1053559.14</v>
      </c>
      <c r="AT19" s="147">
        <v>690442.73</v>
      </c>
      <c r="AU19" s="147">
        <v>1374047</v>
      </c>
      <c r="AV19" s="147">
        <v>1923207.56</v>
      </c>
      <c r="AW19" s="147">
        <v>434114</v>
      </c>
      <c r="AX19" s="147">
        <v>0</v>
      </c>
      <c r="AY19" s="147">
        <v>946341</v>
      </c>
      <c r="AZ19" s="147">
        <v>0</v>
      </c>
      <c r="BA19" s="147">
        <v>3996959.76</v>
      </c>
      <c r="BB19" s="147">
        <v>0</v>
      </c>
      <c r="BC19" s="147">
        <v>1680388.48</v>
      </c>
      <c r="BD19" s="147">
        <v>489195</v>
      </c>
      <c r="BE19" s="147">
        <v>0</v>
      </c>
      <c r="BF19" s="147">
        <v>0</v>
      </c>
      <c r="BG19" s="147">
        <v>0</v>
      </c>
      <c r="BH19" s="147">
        <v>2297800</v>
      </c>
      <c r="BI19" s="147">
        <v>0</v>
      </c>
      <c r="BJ19" s="147">
        <v>0</v>
      </c>
      <c r="BK19" s="147">
        <v>0</v>
      </c>
      <c r="BL19" s="147">
        <v>0</v>
      </c>
      <c r="BM19" s="147">
        <v>0</v>
      </c>
      <c r="BN19" s="147">
        <v>0</v>
      </c>
      <c r="BO19" s="147">
        <v>0</v>
      </c>
      <c r="BP19" s="147">
        <v>0</v>
      </c>
      <c r="BQ19" s="147">
        <v>1221.36</v>
      </c>
      <c r="BR19" s="147">
        <v>0</v>
      </c>
      <c r="BS19" s="147">
        <v>1626034</v>
      </c>
      <c r="BT19" s="147">
        <v>1394031</v>
      </c>
      <c r="BU19" s="147">
        <v>310721</v>
      </c>
      <c r="BV19" s="147">
        <v>0</v>
      </c>
      <c r="BW19" s="147">
        <v>59409</v>
      </c>
      <c r="BX19" s="147">
        <v>4399</v>
      </c>
      <c r="BY19" s="147">
        <v>200</v>
      </c>
      <c r="BZ19" s="147">
        <v>42805</v>
      </c>
      <c r="CA19" s="147">
        <v>23289</v>
      </c>
      <c r="CB19" s="147">
        <v>70980</v>
      </c>
      <c r="CC19" s="147">
        <v>0</v>
      </c>
      <c r="CD19" s="147">
        <v>64790</v>
      </c>
      <c r="CE19" s="147">
        <v>449605</v>
      </c>
      <c r="CF19" s="147">
        <v>260965</v>
      </c>
      <c r="CG19" s="147">
        <v>12462</v>
      </c>
      <c r="CH19" s="147">
        <v>38634</v>
      </c>
      <c r="CI19" s="147">
        <v>0</v>
      </c>
      <c r="CJ19" s="147">
        <v>49847</v>
      </c>
      <c r="CK19" s="147">
        <v>3887</v>
      </c>
      <c r="CL19" s="147">
        <v>0</v>
      </c>
      <c r="CM19" s="147">
        <v>17029</v>
      </c>
      <c r="CN19" s="147">
        <v>6405</v>
      </c>
      <c r="CO19" s="147">
        <v>7382</v>
      </c>
      <c r="CP19" s="147">
        <v>17525</v>
      </c>
      <c r="CQ19" s="147">
        <v>1728</v>
      </c>
      <c r="CR19" s="147">
        <v>0</v>
      </c>
      <c r="CS19" s="147"/>
      <c r="CT19" s="147">
        <f t="shared" si="4"/>
        <v>106769940.27</v>
      </c>
    </row>
    <row r="20" spans="2:98" s="337" customFormat="1" ht="12.75" customHeight="1">
      <c r="B20" s="330" t="s">
        <v>351</v>
      </c>
      <c r="C20" s="331">
        <f aca="true" t="shared" si="5" ref="C20:AH20">SUM(C14:C19)</f>
        <v>25915526.95</v>
      </c>
      <c r="D20" s="331">
        <f t="shared" si="5"/>
        <v>11126767.7</v>
      </c>
      <c r="E20" s="331">
        <f t="shared" si="5"/>
        <v>6495.620000000001</v>
      </c>
      <c r="F20" s="331">
        <f t="shared" si="5"/>
        <v>939.37</v>
      </c>
      <c r="G20" s="331">
        <f t="shared" si="5"/>
        <v>0</v>
      </c>
      <c r="H20" s="331">
        <f t="shared" si="5"/>
        <v>29596451</v>
      </c>
      <c r="I20" s="331">
        <f t="shared" si="5"/>
        <v>655023</v>
      </c>
      <c r="J20" s="331">
        <f t="shared" si="5"/>
        <v>19758000</v>
      </c>
      <c r="K20" s="331">
        <f t="shared" si="5"/>
        <v>0</v>
      </c>
      <c r="L20" s="331">
        <f t="shared" si="5"/>
        <v>0</v>
      </c>
      <c r="M20" s="331">
        <f t="shared" si="5"/>
        <v>0</v>
      </c>
      <c r="N20" s="331">
        <f t="shared" si="5"/>
        <v>9435339</v>
      </c>
      <c r="O20" s="331">
        <f t="shared" si="5"/>
        <v>538592</v>
      </c>
      <c r="P20" s="331">
        <f t="shared" si="5"/>
        <v>25925</v>
      </c>
      <c r="Q20" s="331">
        <f t="shared" si="5"/>
        <v>266837</v>
      </c>
      <c r="R20" s="331">
        <f t="shared" si="5"/>
        <v>4109</v>
      </c>
      <c r="S20" s="331">
        <f t="shared" si="5"/>
        <v>6639</v>
      </c>
      <c r="T20" s="331">
        <f t="shared" si="5"/>
        <v>4427</v>
      </c>
      <c r="U20" s="331">
        <f t="shared" si="5"/>
        <v>7588</v>
      </c>
      <c r="V20" s="331">
        <f t="shared" si="5"/>
        <v>633</v>
      </c>
      <c r="W20" s="331">
        <f t="shared" si="5"/>
        <v>1305758</v>
      </c>
      <c r="X20" s="331">
        <f t="shared" si="5"/>
        <v>0</v>
      </c>
      <c r="Y20" s="331">
        <f t="shared" si="5"/>
        <v>0</v>
      </c>
      <c r="Z20" s="331">
        <f t="shared" si="5"/>
        <v>127251</v>
      </c>
      <c r="AA20" s="331">
        <f t="shared" si="5"/>
        <v>771037</v>
      </c>
      <c r="AB20" s="331">
        <f t="shared" si="5"/>
        <v>28357</v>
      </c>
      <c r="AC20" s="331">
        <f t="shared" si="5"/>
        <v>0</v>
      </c>
      <c r="AD20" s="331">
        <f t="shared" si="5"/>
        <v>695372.09</v>
      </c>
      <c r="AE20" s="331">
        <f t="shared" si="5"/>
        <v>415068.14</v>
      </c>
      <c r="AF20" s="331">
        <f t="shared" si="5"/>
        <v>2003331</v>
      </c>
      <c r="AG20" s="331">
        <f t="shared" si="5"/>
        <v>220544.57</v>
      </c>
      <c r="AH20" s="331">
        <f t="shared" si="5"/>
        <v>0</v>
      </c>
      <c r="AI20" s="331">
        <f aca="true" t="shared" si="6" ref="AI20:BM20">SUM(AI14:AI19)</f>
        <v>1831318</v>
      </c>
      <c r="AJ20" s="331">
        <f t="shared" si="6"/>
        <v>0</v>
      </c>
      <c r="AK20" s="331">
        <f t="shared" si="6"/>
        <v>7467651</v>
      </c>
      <c r="AL20" s="331">
        <f>SUM(AL14:AL19)</f>
        <v>0</v>
      </c>
      <c r="AM20" s="331">
        <f>SUM(AM14:AM19)</f>
        <v>274147</v>
      </c>
      <c r="AN20" s="331">
        <f t="shared" si="6"/>
        <v>48482</v>
      </c>
      <c r="AO20" s="331">
        <f t="shared" si="6"/>
        <v>0</v>
      </c>
      <c r="AP20" s="331">
        <f t="shared" si="6"/>
        <v>2558142</v>
      </c>
      <c r="AQ20" s="331">
        <f t="shared" si="6"/>
        <v>316714</v>
      </c>
      <c r="AR20" s="331">
        <f t="shared" si="6"/>
        <v>179277</v>
      </c>
      <c r="AS20" s="331">
        <f t="shared" si="6"/>
        <v>3408808.4899999993</v>
      </c>
      <c r="AT20" s="331">
        <f t="shared" si="6"/>
        <v>1095691.74</v>
      </c>
      <c r="AU20" s="331">
        <f t="shared" si="6"/>
        <v>3020539</v>
      </c>
      <c r="AV20" s="331">
        <f t="shared" si="6"/>
        <v>2336905.41</v>
      </c>
      <c r="AW20" s="331">
        <f t="shared" si="6"/>
        <v>1201015</v>
      </c>
      <c r="AX20" s="331">
        <f t="shared" si="6"/>
        <v>0</v>
      </c>
      <c r="AY20" s="331">
        <f t="shared" si="6"/>
        <v>1974105</v>
      </c>
      <c r="AZ20" s="331">
        <f t="shared" si="6"/>
        <v>185</v>
      </c>
      <c r="BA20" s="331">
        <f t="shared" si="6"/>
        <v>4337716.359999999</v>
      </c>
      <c r="BB20" s="331">
        <f t="shared" si="6"/>
        <v>29764.21</v>
      </c>
      <c r="BC20" s="331">
        <f t="shared" si="6"/>
        <v>2435687.71</v>
      </c>
      <c r="BD20" s="331">
        <f t="shared" si="6"/>
        <v>1788397</v>
      </c>
      <c r="BE20" s="331">
        <f t="shared" si="6"/>
        <v>988674.87</v>
      </c>
      <c r="BF20" s="331">
        <f t="shared" si="6"/>
        <v>0</v>
      </c>
      <c r="BG20" s="331">
        <f t="shared" si="6"/>
        <v>0</v>
      </c>
      <c r="BH20" s="331">
        <f t="shared" si="6"/>
        <v>3116300</v>
      </c>
      <c r="BI20" s="331">
        <f t="shared" si="6"/>
        <v>8201</v>
      </c>
      <c r="BJ20" s="331">
        <f t="shared" si="6"/>
        <v>1200</v>
      </c>
      <c r="BK20" s="331">
        <f t="shared" si="6"/>
        <v>0</v>
      </c>
      <c r="BL20" s="331">
        <f t="shared" si="6"/>
        <v>40511</v>
      </c>
      <c r="BM20" s="331">
        <f t="shared" si="6"/>
        <v>99304</v>
      </c>
      <c r="BN20" s="331">
        <f aca="true" t="shared" si="7" ref="BN20:CR20">SUM(BN14:BN19)</f>
        <v>150325</v>
      </c>
      <c r="BO20" s="331">
        <f t="shared" si="7"/>
        <v>47948</v>
      </c>
      <c r="BP20" s="331">
        <f t="shared" si="7"/>
        <v>0</v>
      </c>
      <c r="BQ20" s="331">
        <f t="shared" si="7"/>
        <v>515415.87</v>
      </c>
      <c r="BR20" s="331">
        <f t="shared" si="7"/>
        <v>0</v>
      </c>
      <c r="BS20" s="331">
        <f t="shared" si="7"/>
        <v>1966399</v>
      </c>
      <c r="BT20" s="331">
        <f t="shared" si="7"/>
        <v>1496109</v>
      </c>
      <c r="BU20" s="331">
        <f t="shared" si="7"/>
        <v>1776287</v>
      </c>
      <c r="BV20" s="331">
        <f t="shared" si="7"/>
        <v>91332.32999999999</v>
      </c>
      <c r="BW20" s="331">
        <f t="shared" si="7"/>
        <v>285176</v>
      </c>
      <c r="BX20" s="331">
        <f t="shared" si="7"/>
        <v>38809</v>
      </c>
      <c r="BY20" s="331">
        <f t="shared" si="7"/>
        <v>929500</v>
      </c>
      <c r="BZ20" s="331">
        <f t="shared" si="7"/>
        <v>186024</v>
      </c>
      <c r="CA20" s="331">
        <f t="shared" si="7"/>
        <v>97480</v>
      </c>
      <c r="CB20" s="331">
        <f t="shared" si="7"/>
        <v>726508</v>
      </c>
      <c r="CC20" s="331">
        <f t="shared" si="7"/>
        <v>4264</v>
      </c>
      <c r="CD20" s="331">
        <f t="shared" si="7"/>
        <v>116344</v>
      </c>
      <c r="CE20" s="331">
        <f t="shared" si="7"/>
        <v>504537</v>
      </c>
      <c r="CF20" s="331">
        <f t="shared" si="7"/>
        <v>323194</v>
      </c>
      <c r="CG20" s="331">
        <f t="shared" si="7"/>
        <v>60386</v>
      </c>
      <c r="CH20" s="331">
        <f t="shared" si="7"/>
        <v>96029</v>
      </c>
      <c r="CI20" s="331">
        <f t="shared" si="7"/>
        <v>70274</v>
      </c>
      <c r="CJ20" s="331">
        <f t="shared" si="7"/>
        <v>90534</v>
      </c>
      <c r="CK20" s="331">
        <f t="shared" si="7"/>
        <v>143082</v>
      </c>
      <c r="CL20" s="331">
        <f t="shared" si="7"/>
        <v>11064</v>
      </c>
      <c r="CM20" s="331">
        <f t="shared" si="7"/>
        <v>51700</v>
      </c>
      <c r="CN20" s="331">
        <f t="shared" si="7"/>
        <v>38646</v>
      </c>
      <c r="CO20" s="331">
        <f t="shared" si="7"/>
        <v>11942</v>
      </c>
      <c r="CP20" s="331">
        <f t="shared" si="7"/>
        <v>17525</v>
      </c>
      <c r="CQ20" s="331">
        <f t="shared" si="7"/>
        <v>1728</v>
      </c>
      <c r="CR20" s="331">
        <f t="shared" si="7"/>
        <v>0</v>
      </c>
      <c r="CS20" s="147"/>
      <c r="CT20" s="331">
        <f t="shared" si="4"/>
        <v>151323310.42999998</v>
      </c>
    </row>
    <row r="21" spans="3:97" s="337" customFormat="1" ht="7.5" customHeight="1"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</row>
    <row r="22" spans="1:97" s="337" customFormat="1" ht="12.75" customHeight="1">
      <c r="A22" s="336" t="s">
        <v>274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</row>
    <row r="23" spans="2:98" s="337" customFormat="1" ht="12.75" customHeight="1">
      <c r="B23" s="337" t="s">
        <v>275</v>
      </c>
      <c r="C23" s="147">
        <v>30586386.52</v>
      </c>
      <c r="D23" s="147">
        <v>12538209.98</v>
      </c>
      <c r="E23" s="147">
        <v>393319.35</v>
      </c>
      <c r="F23" s="147">
        <v>49291.93</v>
      </c>
      <c r="G23" s="147">
        <v>0</v>
      </c>
      <c r="H23" s="147">
        <v>83923924</v>
      </c>
      <c r="I23" s="147">
        <v>1857388</v>
      </c>
      <c r="J23" s="147">
        <v>75417000</v>
      </c>
      <c r="K23" s="147">
        <v>221000</v>
      </c>
      <c r="L23" s="147">
        <v>231379</v>
      </c>
      <c r="M23" s="147">
        <v>0</v>
      </c>
      <c r="N23" s="147">
        <v>25571727</v>
      </c>
      <c r="O23" s="147">
        <v>1459697</v>
      </c>
      <c r="P23" s="147">
        <v>105809</v>
      </c>
      <c r="Q23" s="147">
        <v>0</v>
      </c>
      <c r="R23" s="147">
        <v>18195</v>
      </c>
      <c r="S23" s="147">
        <v>19569</v>
      </c>
      <c r="T23" s="147">
        <v>7348</v>
      </c>
      <c r="U23" s="147">
        <v>5447</v>
      </c>
      <c r="V23" s="147">
        <v>0</v>
      </c>
      <c r="W23" s="147">
        <v>15301035</v>
      </c>
      <c r="X23" s="147">
        <v>97636</v>
      </c>
      <c r="Y23" s="147">
        <v>656964</v>
      </c>
      <c r="Z23" s="147">
        <v>3202162</v>
      </c>
      <c r="AA23" s="147">
        <v>14530286</v>
      </c>
      <c r="AB23" s="147">
        <v>487461</v>
      </c>
      <c r="AC23" s="147">
        <v>0</v>
      </c>
      <c r="AD23" s="147">
        <v>3682428.53</v>
      </c>
      <c r="AE23" s="147">
        <v>3510765.86</v>
      </c>
      <c r="AF23" s="147">
        <v>10727476.63</v>
      </c>
      <c r="AG23" s="147">
        <v>443857.2</v>
      </c>
      <c r="AH23" s="147">
        <v>0</v>
      </c>
      <c r="AI23" s="147">
        <v>14837994</v>
      </c>
      <c r="AJ23" s="147">
        <v>109006</v>
      </c>
      <c r="AK23" s="147">
        <v>10391742</v>
      </c>
      <c r="AL23" s="147">
        <v>0</v>
      </c>
      <c r="AM23" s="147">
        <v>0</v>
      </c>
      <c r="AN23" s="147">
        <v>60200</v>
      </c>
      <c r="AO23" s="147">
        <v>46050</v>
      </c>
      <c r="AP23" s="147">
        <v>8002929</v>
      </c>
      <c r="AQ23" s="147">
        <v>990811</v>
      </c>
      <c r="AR23" s="147">
        <v>560854</v>
      </c>
      <c r="AS23" s="147">
        <v>3211835.72</v>
      </c>
      <c r="AT23" s="147">
        <v>2637955.27</v>
      </c>
      <c r="AU23" s="147">
        <v>8995166</v>
      </c>
      <c r="AV23" s="147">
        <v>9364770.31</v>
      </c>
      <c r="AW23" s="147">
        <v>11395058</v>
      </c>
      <c r="AX23" s="147">
        <v>125618</v>
      </c>
      <c r="AY23" s="147">
        <v>7235339</v>
      </c>
      <c r="AZ23" s="147">
        <v>34577</v>
      </c>
      <c r="BA23" s="147">
        <v>6642314.62</v>
      </c>
      <c r="BB23" s="147">
        <v>0</v>
      </c>
      <c r="BC23" s="147">
        <v>3141045.31</v>
      </c>
      <c r="BD23" s="147">
        <v>5736409</v>
      </c>
      <c r="BE23" s="147">
        <v>7842546.06</v>
      </c>
      <c r="BF23" s="147">
        <v>13191.01</v>
      </c>
      <c r="BG23" s="147">
        <v>51467.88</v>
      </c>
      <c r="BH23" s="147">
        <v>3489600</v>
      </c>
      <c r="BI23" s="147">
        <v>193909</v>
      </c>
      <c r="BJ23" s="147">
        <v>12233</v>
      </c>
      <c r="BK23" s="147">
        <v>0</v>
      </c>
      <c r="BL23" s="147">
        <v>722436</v>
      </c>
      <c r="BM23" s="147">
        <v>2631013</v>
      </c>
      <c r="BN23" s="147">
        <v>2480050</v>
      </c>
      <c r="BO23" s="147">
        <v>299608</v>
      </c>
      <c r="BP23" s="147">
        <v>0</v>
      </c>
      <c r="BQ23" s="147">
        <v>3889977.05</v>
      </c>
      <c r="BR23" s="147">
        <v>28975.31</v>
      </c>
      <c r="BS23" s="147">
        <v>4191583</v>
      </c>
      <c r="BT23" s="147">
        <v>195170</v>
      </c>
      <c r="BU23" s="147">
        <v>2512003</v>
      </c>
      <c r="BV23" s="147">
        <v>0</v>
      </c>
      <c r="BW23" s="147">
        <v>919789</v>
      </c>
      <c r="BX23" s="147">
        <v>0</v>
      </c>
      <c r="BY23" s="147">
        <v>463500</v>
      </c>
      <c r="BZ23" s="147">
        <v>766129</v>
      </c>
      <c r="CA23" s="147">
        <v>619459</v>
      </c>
      <c r="CB23" s="147">
        <v>493602</v>
      </c>
      <c r="CC23" s="147">
        <v>73328</v>
      </c>
      <c r="CD23" s="147">
        <v>581557</v>
      </c>
      <c r="CE23" s="147">
        <v>902633</v>
      </c>
      <c r="CF23" s="147">
        <v>703897</v>
      </c>
      <c r="CG23" s="147">
        <v>437478</v>
      </c>
      <c r="CH23" s="147">
        <v>401537</v>
      </c>
      <c r="CI23" s="147">
        <v>78538</v>
      </c>
      <c r="CJ23" s="147">
        <v>228698</v>
      </c>
      <c r="CK23" s="147">
        <v>1205</v>
      </c>
      <c r="CL23" s="147">
        <v>83438</v>
      </c>
      <c r="CM23" s="147">
        <v>0</v>
      </c>
      <c r="CN23" s="147">
        <v>9308</v>
      </c>
      <c r="CO23" s="147">
        <v>0</v>
      </c>
      <c r="CP23" s="147">
        <v>0</v>
      </c>
      <c r="CQ23" s="147">
        <v>0</v>
      </c>
      <c r="CR23" s="147">
        <v>0</v>
      </c>
      <c r="CS23" s="147"/>
      <c r="CT23" s="147">
        <f>SUM(C23:CS23)</f>
        <v>413883295.54</v>
      </c>
    </row>
    <row r="24" spans="2:98" s="337" customFormat="1" ht="12.75" customHeight="1">
      <c r="B24" s="337" t="s">
        <v>418</v>
      </c>
      <c r="C24" s="147">
        <v>3706.58</v>
      </c>
      <c r="D24" s="147">
        <v>1410.47</v>
      </c>
      <c r="E24" s="147">
        <v>2532.07</v>
      </c>
      <c r="F24" s="147">
        <v>0</v>
      </c>
      <c r="G24" s="147">
        <v>0</v>
      </c>
      <c r="H24" s="147">
        <v>2430864</v>
      </c>
      <c r="I24" s="147">
        <v>53799</v>
      </c>
      <c r="J24" s="147">
        <v>2511000</v>
      </c>
      <c r="K24" s="147">
        <v>0</v>
      </c>
      <c r="L24" s="147">
        <v>0</v>
      </c>
      <c r="M24" s="147">
        <v>0</v>
      </c>
      <c r="N24" s="147">
        <v>737074</v>
      </c>
      <c r="O24" s="147">
        <v>42074</v>
      </c>
      <c r="P24" s="147">
        <v>0</v>
      </c>
      <c r="Q24" s="147">
        <v>0</v>
      </c>
      <c r="R24" s="147">
        <v>0</v>
      </c>
      <c r="S24" s="147">
        <v>0</v>
      </c>
      <c r="T24" s="147">
        <v>0</v>
      </c>
      <c r="U24" s="147">
        <v>0</v>
      </c>
      <c r="V24" s="147">
        <v>0</v>
      </c>
      <c r="W24" s="147">
        <v>464468</v>
      </c>
      <c r="X24" s="147">
        <v>0</v>
      </c>
      <c r="Y24" s="147">
        <v>0</v>
      </c>
      <c r="Z24" s="147">
        <v>9974</v>
      </c>
      <c r="AA24" s="147">
        <v>36941</v>
      </c>
      <c r="AB24" s="147">
        <v>2108</v>
      </c>
      <c r="AC24" s="147">
        <v>0</v>
      </c>
      <c r="AD24" s="147">
        <v>20.48</v>
      </c>
      <c r="AE24" s="147">
        <v>17.85</v>
      </c>
      <c r="AF24" s="147">
        <v>36.78</v>
      </c>
      <c r="AG24" s="147">
        <v>0</v>
      </c>
      <c r="AH24" s="147">
        <v>0</v>
      </c>
      <c r="AI24" s="147">
        <v>989</v>
      </c>
      <c r="AJ24" s="147">
        <v>0</v>
      </c>
      <c r="AK24" s="147">
        <v>44818</v>
      </c>
      <c r="AL24" s="147">
        <v>0</v>
      </c>
      <c r="AM24" s="147">
        <v>0</v>
      </c>
      <c r="AN24" s="147">
        <v>0</v>
      </c>
      <c r="AO24" s="147">
        <v>0</v>
      </c>
      <c r="AP24" s="147">
        <v>1532482</v>
      </c>
      <c r="AQ24" s="147">
        <v>189731</v>
      </c>
      <c r="AR24" s="147">
        <v>107398</v>
      </c>
      <c r="AS24" s="147">
        <v>100</v>
      </c>
      <c r="AT24" s="147">
        <v>500</v>
      </c>
      <c r="AU24" s="147">
        <v>683140</v>
      </c>
      <c r="AV24" s="147">
        <v>48755.79</v>
      </c>
      <c r="AW24" s="147">
        <v>170920</v>
      </c>
      <c r="AX24" s="147">
        <v>0</v>
      </c>
      <c r="AY24" s="147">
        <v>91019</v>
      </c>
      <c r="AZ24" s="147">
        <v>17</v>
      </c>
      <c r="BA24" s="147">
        <v>86.39</v>
      </c>
      <c r="BB24" s="147">
        <v>0</v>
      </c>
      <c r="BC24" s="147">
        <v>35</v>
      </c>
      <c r="BD24" s="147">
        <v>2116</v>
      </c>
      <c r="BE24" s="147">
        <v>57272.87</v>
      </c>
      <c r="BF24" s="147">
        <v>0</v>
      </c>
      <c r="BG24" s="147">
        <v>0</v>
      </c>
      <c r="BH24" s="147">
        <v>4400</v>
      </c>
      <c r="BI24" s="147">
        <v>112</v>
      </c>
      <c r="BJ24" s="147">
        <v>7</v>
      </c>
      <c r="BK24" s="147">
        <v>0</v>
      </c>
      <c r="BL24" s="147">
        <v>0</v>
      </c>
      <c r="BM24" s="147">
        <v>0</v>
      </c>
      <c r="BN24" s="147">
        <v>0</v>
      </c>
      <c r="BO24" s="147">
        <v>0</v>
      </c>
      <c r="BP24" s="147">
        <v>0</v>
      </c>
      <c r="BQ24" s="147">
        <v>4645.03</v>
      </c>
      <c r="BR24" s="147">
        <v>0</v>
      </c>
      <c r="BS24" s="147">
        <v>68</v>
      </c>
      <c r="BT24" s="147">
        <v>0</v>
      </c>
      <c r="BU24" s="147">
        <v>83</v>
      </c>
      <c r="BV24" s="147">
        <v>0</v>
      </c>
      <c r="BW24" s="147">
        <v>0</v>
      </c>
      <c r="BX24" s="147">
        <v>0</v>
      </c>
      <c r="BY24" s="147">
        <v>8200</v>
      </c>
      <c r="BZ24" s="147">
        <v>5841</v>
      </c>
      <c r="CA24" s="147">
        <v>22</v>
      </c>
      <c r="CB24" s="147">
        <v>0</v>
      </c>
      <c r="CC24" s="147">
        <v>0</v>
      </c>
      <c r="CD24" s="147">
        <v>11</v>
      </c>
      <c r="CE24" s="147">
        <v>202</v>
      </c>
      <c r="CF24" s="147">
        <v>2020</v>
      </c>
      <c r="CG24" s="147">
        <v>133</v>
      </c>
      <c r="CH24" s="147">
        <v>0</v>
      </c>
      <c r="CI24" s="147">
        <v>0</v>
      </c>
      <c r="CJ24" s="147">
        <v>108</v>
      </c>
      <c r="CK24" s="147">
        <v>0</v>
      </c>
      <c r="CL24" s="147">
        <v>0</v>
      </c>
      <c r="CM24" s="147">
        <v>0</v>
      </c>
      <c r="CN24" s="147">
        <v>0</v>
      </c>
      <c r="CO24" s="147">
        <v>1450</v>
      </c>
      <c r="CP24" s="147">
        <v>0</v>
      </c>
      <c r="CQ24" s="147">
        <v>1065</v>
      </c>
      <c r="CR24" s="147">
        <v>0</v>
      </c>
      <c r="CS24" s="147"/>
      <c r="CT24" s="147">
        <f>SUM(C24:CS24)</f>
        <v>9253773.309999999</v>
      </c>
    </row>
    <row r="25" spans="2:98" s="337" customFormat="1" ht="12.75" customHeight="1">
      <c r="B25" s="330" t="s">
        <v>351</v>
      </c>
      <c r="C25" s="331">
        <f aca="true" t="shared" si="8" ref="C25:AH25">SUM(C23:C24)</f>
        <v>30590093.099999998</v>
      </c>
      <c r="D25" s="331">
        <f t="shared" si="8"/>
        <v>12539620.450000001</v>
      </c>
      <c r="E25" s="331">
        <f t="shared" si="8"/>
        <v>395851.42</v>
      </c>
      <c r="F25" s="331">
        <f t="shared" si="8"/>
        <v>49291.93</v>
      </c>
      <c r="G25" s="331">
        <f t="shared" si="8"/>
        <v>0</v>
      </c>
      <c r="H25" s="331">
        <f t="shared" si="8"/>
        <v>86354788</v>
      </c>
      <c r="I25" s="331">
        <f t="shared" si="8"/>
        <v>1911187</v>
      </c>
      <c r="J25" s="331">
        <f t="shared" si="8"/>
        <v>77928000</v>
      </c>
      <c r="K25" s="331">
        <f t="shared" si="8"/>
        <v>221000</v>
      </c>
      <c r="L25" s="331">
        <f t="shared" si="8"/>
        <v>231379</v>
      </c>
      <c r="M25" s="331">
        <f t="shared" si="8"/>
        <v>0</v>
      </c>
      <c r="N25" s="331">
        <f t="shared" si="8"/>
        <v>26308801</v>
      </c>
      <c r="O25" s="331">
        <f t="shared" si="8"/>
        <v>1501771</v>
      </c>
      <c r="P25" s="331">
        <f t="shared" si="8"/>
        <v>105809</v>
      </c>
      <c r="Q25" s="331">
        <f t="shared" si="8"/>
        <v>0</v>
      </c>
      <c r="R25" s="331">
        <f t="shared" si="8"/>
        <v>18195</v>
      </c>
      <c r="S25" s="331">
        <f t="shared" si="8"/>
        <v>19569</v>
      </c>
      <c r="T25" s="331">
        <f t="shared" si="8"/>
        <v>7348</v>
      </c>
      <c r="U25" s="331">
        <f t="shared" si="8"/>
        <v>5447</v>
      </c>
      <c r="V25" s="331">
        <f t="shared" si="8"/>
        <v>0</v>
      </c>
      <c r="W25" s="331">
        <f t="shared" si="8"/>
        <v>15765503</v>
      </c>
      <c r="X25" s="331">
        <f t="shared" si="8"/>
        <v>97636</v>
      </c>
      <c r="Y25" s="331">
        <f t="shared" si="8"/>
        <v>656964</v>
      </c>
      <c r="Z25" s="331">
        <f t="shared" si="8"/>
        <v>3212136</v>
      </c>
      <c r="AA25" s="331">
        <f t="shared" si="8"/>
        <v>14567227</v>
      </c>
      <c r="AB25" s="331">
        <f t="shared" si="8"/>
        <v>489569</v>
      </c>
      <c r="AC25" s="331">
        <f t="shared" si="8"/>
        <v>0</v>
      </c>
      <c r="AD25" s="331">
        <f t="shared" si="8"/>
        <v>3682449.01</v>
      </c>
      <c r="AE25" s="331">
        <f t="shared" si="8"/>
        <v>3510783.71</v>
      </c>
      <c r="AF25" s="331">
        <f t="shared" si="8"/>
        <v>10727513.41</v>
      </c>
      <c r="AG25" s="331">
        <f t="shared" si="8"/>
        <v>443857.2</v>
      </c>
      <c r="AH25" s="331">
        <f t="shared" si="8"/>
        <v>0</v>
      </c>
      <c r="AI25" s="331">
        <f aca="true" t="shared" si="9" ref="AI25:BM25">SUM(AI23:AI24)</f>
        <v>14838983</v>
      </c>
      <c r="AJ25" s="331">
        <f t="shared" si="9"/>
        <v>109006</v>
      </c>
      <c r="AK25" s="331">
        <f t="shared" si="9"/>
        <v>10436560</v>
      </c>
      <c r="AL25" s="331">
        <f>SUM(AL23:AL24)</f>
        <v>0</v>
      </c>
      <c r="AM25" s="331">
        <f>SUM(AM23:AM24)</f>
        <v>0</v>
      </c>
      <c r="AN25" s="331">
        <f t="shared" si="9"/>
        <v>60200</v>
      </c>
      <c r="AO25" s="331">
        <f t="shared" si="9"/>
        <v>46050</v>
      </c>
      <c r="AP25" s="331">
        <f t="shared" si="9"/>
        <v>9535411</v>
      </c>
      <c r="AQ25" s="331">
        <f t="shared" si="9"/>
        <v>1180542</v>
      </c>
      <c r="AR25" s="331">
        <f t="shared" si="9"/>
        <v>668252</v>
      </c>
      <c r="AS25" s="331">
        <f t="shared" si="9"/>
        <v>3211935.72</v>
      </c>
      <c r="AT25" s="331">
        <f t="shared" si="9"/>
        <v>2638455.27</v>
      </c>
      <c r="AU25" s="331">
        <f t="shared" si="9"/>
        <v>9678306</v>
      </c>
      <c r="AV25" s="331">
        <f t="shared" si="9"/>
        <v>9413526.1</v>
      </c>
      <c r="AW25" s="331">
        <f t="shared" si="9"/>
        <v>11565978</v>
      </c>
      <c r="AX25" s="331">
        <f t="shared" si="9"/>
        <v>125618</v>
      </c>
      <c r="AY25" s="331">
        <f t="shared" si="9"/>
        <v>7326358</v>
      </c>
      <c r="AZ25" s="331">
        <f t="shared" si="9"/>
        <v>34594</v>
      </c>
      <c r="BA25" s="331">
        <f t="shared" si="9"/>
        <v>6642401.01</v>
      </c>
      <c r="BB25" s="331">
        <f t="shared" si="9"/>
        <v>0</v>
      </c>
      <c r="BC25" s="331">
        <f t="shared" si="9"/>
        <v>3141080.31</v>
      </c>
      <c r="BD25" s="331">
        <f t="shared" si="9"/>
        <v>5738525</v>
      </c>
      <c r="BE25" s="331">
        <f t="shared" si="9"/>
        <v>7899818.93</v>
      </c>
      <c r="BF25" s="331">
        <f t="shared" si="9"/>
        <v>13191.01</v>
      </c>
      <c r="BG25" s="331">
        <f t="shared" si="9"/>
        <v>51467.88</v>
      </c>
      <c r="BH25" s="331">
        <f t="shared" si="9"/>
        <v>3494000</v>
      </c>
      <c r="BI25" s="331">
        <f t="shared" si="9"/>
        <v>194021</v>
      </c>
      <c r="BJ25" s="331">
        <f t="shared" si="9"/>
        <v>12240</v>
      </c>
      <c r="BK25" s="331">
        <f t="shared" si="9"/>
        <v>0</v>
      </c>
      <c r="BL25" s="331">
        <f t="shared" si="9"/>
        <v>722436</v>
      </c>
      <c r="BM25" s="331">
        <f t="shared" si="9"/>
        <v>2631013</v>
      </c>
      <c r="BN25" s="331">
        <f aca="true" t="shared" si="10" ref="BN25:CR25">SUM(BN23:BN24)</f>
        <v>2480050</v>
      </c>
      <c r="BO25" s="331">
        <f t="shared" si="10"/>
        <v>299608</v>
      </c>
      <c r="BP25" s="331">
        <f t="shared" si="10"/>
        <v>0</v>
      </c>
      <c r="BQ25" s="331">
        <f t="shared" si="10"/>
        <v>3894622.0799999996</v>
      </c>
      <c r="BR25" s="331">
        <f t="shared" si="10"/>
        <v>28975.31</v>
      </c>
      <c r="BS25" s="331">
        <f t="shared" si="10"/>
        <v>4191651</v>
      </c>
      <c r="BT25" s="331">
        <f t="shared" si="10"/>
        <v>195170</v>
      </c>
      <c r="BU25" s="331">
        <f t="shared" si="10"/>
        <v>2512086</v>
      </c>
      <c r="BV25" s="331">
        <f t="shared" si="10"/>
        <v>0</v>
      </c>
      <c r="BW25" s="331">
        <f t="shared" si="10"/>
        <v>919789</v>
      </c>
      <c r="BX25" s="331">
        <f t="shared" si="10"/>
        <v>0</v>
      </c>
      <c r="BY25" s="331">
        <f t="shared" si="10"/>
        <v>471700</v>
      </c>
      <c r="BZ25" s="331">
        <f t="shared" si="10"/>
        <v>771970</v>
      </c>
      <c r="CA25" s="331">
        <f t="shared" si="10"/>
        <v>619481</v>
      </c>
      <c r="CB25" s="331">
        <f t="shared" si="10"/>
        <v>493602</v>
      </c>
      <c r="CC25" s="331">
        <f t="shared" si="10"/>
        <v>73328</v>
      </c>
      <c r="CD25" s="331">
        <f t="shared" si="10"/>
        <v>581568</v>
      </c>
      <c r="CE25" s="331">
        <f t="shared" si="10"/>
        <v>902835</v>
      </c>
      <c r="CF25" s="331">
        <f t="shared" si="10"/>
        <v>705917</v>
      </c>
      <c r="CG25" s="331">
        <f t="shared" si="10"/>
        <v>437611</v>
      </c>
      <c r="CH25" s="331">
        <f t="shared" si="10"/>
        <v>401537</v>
      </c>
      <c r="CI25" s="331">
        <f t="shared" si="10"/>
        <v>78538</v>
      </c>
      <c r="CJ25" s="331">
        <f t="shared" si="10"/>
        <v>228806</v>
      </c>
      <c r="CK25" s="331">
        <f t="shared" si="10"/>
        <v>1205</v>
      </c>
      <c r="CL25" s="331">
        <f t="shared" si="10"/>
        <v>83438</v>
      </c>
      <c r="CM25" s="331">
        <f t="shared" si="10"/>
        <v>0</v>
      </c>
      <c r="CN25" s="331">
        <f t="shared" si="10"/>
        <v>9308</v>
      </c>
      <c r="CO25" s="331">
        <f t="shared" si="10"/>
        <v>1450</v>
      </c>
      <c r="CP25" s="331">
        <f t="shared" si="10"/>
        <v>0</v>
      </c>
      <c r="CQ25" s="331">
        <f t="shared" si="10"/>
        <v>1065</v>
      </c>
      <c r="CR25" s="331">
        <f t="shared" si="10"/>
        <v>0</v>
      </c>
      <c r="CS25" s="147"/>
      <c r="CT25" s="331">
        <f>SUM(C25:CS25)</f>
        <v>423137068.84999996</v>
      </c>
    </row>
    <row r="26" spans="3:97" s="337" customFormat="1" ht="7.5" customHeight="1"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</row>
    <row r="27" spans="1:97" s="337" customFormat="1" ht="12.75" customHeight="1">
      <c r="A27" s="338" t="s">
        <v>411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</row>
    <row r="28" spans="2:98" s="337" customFormat="1" ht="12.75" customHeight="1">
      <c r="B28" s="337" t="s">
        <v>410</v>
      </c>
      <c r="C28" s="147">
        <v>3328380.23</v>
      </c>
      <c r="D28" s="147">
        <v>1132757.32</v>
      </c>
      <c r="E28" s="147">
        <v>62625.35</v>
      </c>
      <c r="F28" s="147">
        <v>28360.08</v>
      </c>
      <c r="G28" s="147">
        <v>331932</v>
      </c>
      <c r="H28" s="147">
        <v>3428436</v>
      </c>
      <c r="I28" s="147">
        <v>75878</v>
      </c>
      <c r="J28" s="147">
        <v>2793000</v>
      </c>
      <c r="K28" s="147">
        <v>36000</v>
      </c>
      <c r="L28" s="147">
        <v>41000</v>
      </c>
      <c r="M28" s="147">
        <v>23116</v>
      </c>
      <c r="N28" s="147">
        <v>469713</v>
      </c>
      <c r="O28" s="147">
        <v>26813</v>
      </c>
      <c r="P28" s="147">
        <v>49</v>
      </c>
      <c r="Q28" s="147">
        <v>-394</v>
      </c>
      <c r="R28" s="147">
        <v>0</v>
      </c>
      <c r="S28" s="147">
        <v>0</v>
      </c>
      <c r="T28" s="147">
        <v>0</v>
      </c>
      <c r="U28" s="147">
        <v>0</v>
      </c>
      <c r="V28" s="147">
        <v>0</v>
      </c>
      <c r="W28" s="147">
        <v>1253280</v>
      </c>
      <c r="X28" s="147">
        <v>0</v>
      </c>
      <c r="Y28" s="147">
        <v>0</v>
      </c>
      <c r="Z28" s="147">
        <v>105289</v>
      </c>
      <c r="AA28" s="147">
        <v>1534000</v>
      </c>
      <c r="AB28" s="147">
        <v>223156</v>
      </c>
      <c r="AC28" s="147">
        <v>4194339</v>
      </c>
      <c r="AD28" s="147">
        <v>124349.71</v>
      </c>
      <c r="AE28" s="147">
        <v>84392.46</v>
      </c>
      <c r="AF28" s="147">
        <v>287754.35</v>
      </c>
      <c r="AG28" s="147">
        <v>42942.77</v>
      </c>
      <c r="AH28" s="147">
        <v>1217697.04</v>
      </c>
      <c r="AI28" s="147">
        <v>679441</v>
      </c>
      <c r="AJ28" s="147">
        <v>14373</v>
      </c>
      <c r="AK28" s="147">
        <v>556504</v>
      </c>
      <c r="AL28" s="147">
        <v>3213</v>
      </c>
      <c r="AM28" s="147">
        <v>48770</v>
      </c>
      <c r="AN28" s="147">
        <v>12751</v>
      </c>
      <c r="AO28" s="147">
        <v>3055</v>
      </c>
      <c r="AP28" s="147">
        <v>515758</v>
      </c>
      <c r="AQ28" s="147">
        <v>63854</v>
      </c>
      <c r="AR28" s="147">
        <v>36145</v>
      </c>
      <c r="AS28" s="147">
        <v>604357.3</v>
      </c>
      <c r="AT28" s="147">
        <v>284666.43</v>
      </c>
      <c r="AU28" s="147">
        <v>1390888</v>
      </c>
      <c r="AV28" s="147">
        <v>320426.62</v>
      </c>
      <c r="AW28" s="147">
        <v>161883</v>
      </c>
      <c r="AX28" s="147">
        <v>9043</v>
      </c>
      <c r="AY28" s="147">
        <v>1652301</v>
      </c>
      <c r="AZ28" s="147">
        <v>7266</v>
      </c>
      <c r="BA28" s="147">
        <v>379025.11</v>
      </c>
      <c r="BB28" s="147">
        <v>54051.88</v>
      </c>
      <c r="BC28" s="147">
        <v>815200.85</v>
      </c>
      <c r="BD28" s="147">
        <v>1031756</v>
      </c>
      <c r="BE28" s="147">
        <v>843845.24</v>
      </c>
      <c r="BF28" s="147">
        <v>0</v>
      </c>
      <c r="BG28" s="147">
        <v>0</v>
      </c>
      <c r="BH28" s="147">
        <v>1050000</v>
      </c>
      <c r="BI28" s="147">
        <v>33308</v>
      </c>
      <c r="BJ28" s="147">
        <v>6588</v>
      </c>
      <c r="BK28" s="147">
        <v>39006</v>
      </c>
      <c r="BL28" s="147">
        <v>17358</v>
      </c>
      <c r="BM28" s="147">
        <v>153574</v>
      </c>
      <c r="BN28" s="147">
        <v>125138</v>
      </c>
      <c r="BO28" s="147">
        <v>39206</v>
      </c>
      <c r="BP28" s="147">
        <v>0</v>
      </c>
      <c r="BQ28" s="147">
        <v>325815.16</v>
      </c>
      <c r="BR28" s="147">
        <v>549.56</v>
      </c>
      <c r="BS28" s="147">
        <v>145050</v>
      </c>
      <c r="BT28" s="147">
        <v>221552</v>
      </c>
      <c r="BU28" s="147">
        <v>62303</v>
      </c>
      <c r="BV28" s="147">
        <v>203933.69</v>
      </c>
      <c r="BW28" s="147">
        <v>33377</v>
      </c>
      <c r="BX28" s="147">
        <v>468</v>
      </c>
      <c r="BY28" s="147">
        <v>570900</v>
      </c>
      <c r="BZ28" s="147">
        <v>542351</v>
      </c>
      <c r="CA28" s="147">
        <v>14760</v>
      </c>
      <c r="CB28" s="147">
        <v>4457</v>
      </c>
      <c r="CC28" s="147">
        <v>24848</v>
      </c>
      <c r="CD28" s="147">
        <v>179133</v>
      </c>
      <c r="CE28" s="147">
        <v>91940</v>
      </c>
      <c r="CF28" s="147">
        <v>35650</v>
      </c>
      <c r="CG28" s="147">
        <v>47681</v>
      </c>
      <c r="CH28" s="147">
        <v>7006</v>
      </c>
      <c r="CI28" s="147">
        <v>16008</v>
      </c>
      <c r="CJ28" s="147">
        <v>108821</v>
      </c>
      <c r="CK28" s="147">
        <v>425320</v>
      </c>
      <c r="CL28" s="147">
        <v>16771</v>
      </c>
      <c r="CM28" s="147">
        <v>49869</v>
      </c>
      <c r="CN28" s="147">
        <v>25855</v>
      </c>
      <c r="CO28" s="147">
        <v>38741</v>
      </c>
      <c r="CP28" s="147">
        <v>19628</v>
      </c>
      <c r="CQ28" s="147">
        <v>52355</v>
      </c>
      <c r="CR28" s="147">
        <v>7796.77</v>
      </c>
      <c r="CS28" s="147"/>
      <c r="CT28" s="147">
        <f>SUM(C28:CS28)</f>
        <v>35070557.92000001</v>
      </c>
    </row>
    <row r="29" spans="2:98" s="337" customFormat="1" ht="12.75" customHeight="1">
      <c r="B29" s="330" t="s">
        <v>351</v>
      </c>
      <c r="C29" s="331">
        <f aca="true" t="shared" si="11" ref="C29:AH29">SUM(C28)</f>
        <v>3328380.23</v>
      </c>
      <c r="D29" s="331">
        <f t="shared" si="11"/>
        <v>1132757.32</v>
      </c>
      <c r="E29" s="331">
        <f t="shared" si="11"/>
        <v>62625.35</v>
      </c>
      <c r="F29" s="331">
        <f t="shared" si="11"/>
        <v>28360.08</v>
      </c>
      <c r="G29" s="331">
        <f t="shared" si="11"/>
        <v>331932</v>
      </c>
      <c r="H29" s="331">
        <f t="shared" si="11"/>
        <v>3428436</v>
      </c>
      <c r="I29" s="331">
        <f t="shared" si="11"/>
        <v>75878</v>
      </c>
      <c r="J29" s="331">
        <f t="shared" si="11"/>
        <v>2793000</v>
      </c>
      <c r="K29" s="331">
        <f t="shared" si="11"/>
        <v>36000</v>
      </c>
      <c r="L29" s="331">
        <f t="shared" si="11"/>
        <v>41000</v>
      </c>
      <c r="M29" s="331">
        <f t="shared" si="11"/>
        <v>23116</v>
      </c>
      <c r="N29" s="331">
        <f t="shared" si="11"/>
        <v>469713</v>
      </c>
      <c r="O29" s="331">
        <f t="shared" si="11"/>
        <v>26813</v>
      </c>
      <c r="P29" s="331">
        <f t="shared" si="11"/>
        <v>49</v>
      </c>
      <c r="Q29" s="331">
        <f t="shared" si="11"/>
        <v>-394</v>
      </c>
      <c r="R29" s="331">
        <f t="shared" si="11"/>
        <v>0</v>
      </c>
      <c r="S29" s="331">
        <f t="shared" si="11"/>
        <v>0</v>
      </c>
      <c r="T29" s="331">
        <f t="shared" si="11"/>
        <v>0</v>
      </c>
      <c r="U29" s="331">
        <f t="shared" si="11"/>
        <v>0</v>
      </c>
      <c r="V29" s="331">
        <f t="shared" si="11"/>
        <v>0</v>
      </c>
      <c r="W29" s="331">
        <f t="shared" si="11"/>
        <v>1253280</v>
      </c>
      <c r="X29" s="331">
        <f t="shared" si="11"/>
        <v>0</v>
      </c>
      <c r="Y29" s="331">
        <f t="shared" si="11"/>
        <v>0</v>
      </c>
      <c r="Z29" s="331">
        <f t="shared" si="11"/>
        <v>105289</v>
      </c>
      <c r="AA29" s="331">
        <f t="shared" si="11"/>
        <v>1534000</v>
      </c>
      <c r="AB29" s="331">
        <f t="shared" si="11"/>
        <v>223156</v>
      </c>
      <c r="AC29" s="331">
        <f t="shared" si="11"/>
        <v>4194339</v>
      </c>
      <c r="AD29" s="331">
        <f t="shared" si="11"/>
        <v>124349.71</v>
      </c>
      <c r="AE29" s="331">
        <f t="shared" si="11"/>
        <v>84392.46</v>
      </c>
      <c r="AF29" s="331">
        <f t="shared" si="11"/>
        <v>287754.35</v>
      </c>
      <c r="AG29" s="331">
        <f t="shared" si="11"/>
        <v>42942.77</v>
      </c>
      <c r="AH29" s="331">
        <f t="shared" si="11"/>
        <v>1217697.04</v>
      </c>
      <c r="AI29" s="331">
        <f aca="true" t="shared" si="12" ref="AI29:BM29">SUM(AI28)</f>
        <v>679441</v>
      </c>
      <c r="AJ29" s="331">
        <f t="shared" si="12"/>
        <v>14373</v>
      </c>
      <c r="AK29" s="331">
        <f t="shared" si="12"/>
        <v>556504</v>
      </c>
      <c r="AL29" s="331">
        <f>SUM(AL28)</f>
        <v>3213</v>
      </c>
      <c r="AM29" s="331">
        <f>SUM(AM28)</f>
        <v>48770</v>
      </c>
      <c r="AN29" s="331">
        <f t="shared" si="12"/>
        <v>12751</v>
      </c>
      <c r="AO29" s="331">
        <f t="shared" si="12"/>
        <v>3055</v>
      </c>
      <c r="AP29" s="331">
        <f t="shared" si="12"/>
        <v>515758</v>
      </c>
      <c r="AQ29" s="331">
        <f t="shared" si="12"/>
        <v>63854</v>
      </c>
      <c r="AR29" s="331">
        <f t="shared" si="12"/>
        <v>36145</v>
      </c>
      <c r="AS29" s="331">
        <f t="shared" si="12"/>
        <v>604357.3</v>
      </c>
      <c r="AT29" s="331">
        <f t="shared" si="12"/>
        <v>284666.43</v>
      </c>
      <c r="AU29" s="331">
        <f t="shared" si="12"/>
        <v>1390888</v>
      </c>
      <c r="AV29" s="331">
        <f t="shared" si="12"/>
        <v>320426.62</v>
      </c>
      <c r="AW29" s="331">
        <f t="shared" si="12"/>
        <v>161883</v>
      </c>
      <c r="AX29" s="331">
        <f t="shared" si="12"/>
        <v>9043</v>
      </c>
      <c r="AY29" s="331">
        <f t="shared" si="12"/>
        <v>1652301</v>
      </c>
      <c r="AZ29" s="331">
        <f t="shared" si="12"/>
        <v>7266</v>
      </c>
      <c r="BA29" s="331">
        <f t="shared" si="12"/>
        <v>379025.11</v>
      </c>
      <c r="BB29" s="331">
        <f t="shared" si="12"/>
        <v>54051.88</v>
      </c>
      <c r="BC29" s="331">
        <f t="shared" si="12"/>
        <v>815200.85</v>
      </c>
      <c r="BD29" s="331">
        <f t="shared" si="12"/>
        <v>1031756</v>
      </c>
      <c r="BE29" s="331">
        <f t="shared" si="12"/>
        <v>843845.24</v>
      </c>
      <c r="BF29" s="331">
        <f t="shared" si="12"/>
        <v>0</v>
      </c>
      <c r="BG29" s="331">
        <f t="shared" si="12"/>
        <v>0</v>
      </c>
      <c r="BH29" s="331">
        <f t="shared" si="12"/>
        <v>1050000</v>
      </c>
      <c r="BI29" s="331">
        <f t="shared" si="12"/>
        <v>33308</v>
      </c>
      <c r="BJ29" s="331">
        <f t="shared" si="12"/>
        <v>6588</v>
      </c>
      <c r="BK29" s="331">
        <f t="shared" si="12"/>
        <v>39006</v>
      </c>
      <c r="BL29" s="331">
        <f t="shared" si="12"/>
        <v>17358</v>
      </c>
      <c r="BM29" s="331">
        <f t="shared" si="12"/>
        <v>153574</v>
      </c>
      <c r="BN29" s="331">
        <f aca="true" t="shared" si="13" ref="BN29:CR29">SUM(BN28)</f>
        <v>125138</v>
      </c>
      <c r="BO29" s="331">
        <f t="shared" si="13"/>
        <v>39206</v>
      </c>
      <c r="BP29" s="331">
        <f t="shared" si="13"/>
        <v>0</v>
      </c>
      <c r="BQ29" s="331">
        <f t="shared" si="13"/>
        <v>325815.16</v>
      </c>
      <c r="BR29" s="331">
        <f t="shared" si="13"/>
        <v>549.56</v>
      </c>
      <c r="BS29" s="331">
        <f t="shared" si="13"/>
        <v>145050</v>
      </c>
      <c r="BT29" s="331">
        <f t="shared" si="13"/>
        <v>221552</v>
      </c>
      <c r="BU29" s="331">
        <f t="shared" si="13"/>
        <v>62303</v>
      </c>
      <c r="BV29" s="331">
        <f t="shared" si="13"/>
        <v>203933.69</v>
      </c>
      <c r="BW29" s="331">
        <f t="shared" si="13"/>
        <v>33377</v>
      </c>
      <c r="BX29" s="331">
        <f t="shared" si="13"/>
        <v>468</v>
      </c>
      <c r="BY29" s="331">
        <f t="shared" si="13"/>
        <v>570900</v>
      </c>
      <c r="BZ29" s="331">
        <f t="shared" si="13"/>
        <v>542351</v>
      </c>
      <c r="CA29" s="331">
        <f t="shared" si="13"/>
        <v>14760</v>
      </c>
      <c r="CB29" s="331">
        <f t="shared" si="13"/>
        <v>4457</v>
      </c>
      <c r="CC29" s="331">
        <f t="shared" si="13"/>
        <v>24848</v>
      </c>
      <c r="CD29" s="331">
        <f t="shared" si="13"/>
        <v>179133</v>
      </c>
      <c r="CE29" s="331">
        <f t="shared" si="13"/>
        <v>91940</v>
      </c>
      <c r="CF29" s="331">
        <f t="shared" si="13"/>
        <v>35650</v>
      </c>
      <c r="CG29" s="331">
        <f t="shared" si="13"/>
        <v>47681</v>
      </c>
      <c r="CH29" s="331">
        <f t="shared" si="13"/>
        <v>7006</v>
      </c>
      <c r="CI29" s="331">
        <f t="shared" si="13"/>
        <v>16008</v>
      </c>
      <c r="CJ29" s="331">
        <f t="shared" si="13"/>
        <v>108821</v>
      </c>
      <c r="CK29" s="331">
        <f t="shared" si="13"/>
        <v>425320</v>
      </c>
      <c r="CL29" s="331">
        <f t="shared" si="13"/>
        <v>16771</v>
      </c>
      <c r="CM29" s="331">
        <f t="shared" si="13"/>
        <v>49869</v>
      </c>
      <c r="CN29" s="331">
        <f t="shared" si="13"/>
        <v>25855</v>
      </c>
      <c r="CO29" s="331">
        <f t="shared" si="13"/>
        <v>38741</v>
      </c>
      <c r="CP29" s="331">
        <f t="shared" si="13"/>
        <v>19628</v>
      </c>
      <c r="CQ29" s="331">
        <f t="shared" si="13"/>
        <v>52355</v>
      </c>
      <c r="CR29" s="331">
        <f t="shared" si="13"/>
        <v>7796.77</v>
      </c>
      <c r="CS29" s="147"/>
      <c r="CT29" s="331">
        <f>SUM(C29:CS29)</f>
        <v>35070557.92000001</v>
      </c>
    </row>
    <row r="30" spans="3:97" s="337" customFormat="1" ht="7.5" customHeight="1"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</row>
    <row r="31" spans="2:98" s="337" customFormat="1" ht="12.75" customHeight="1">
      <c r="B31" s="330" t="s">
        <v>404</v>
      </c>
      <c r="C31" s="331">
        <f aca="true" t="shared" si="14" ref="C31:AH31">+C11+C20+C25+C29</f>
        <v>150947539.9</v>
      </c>
      <c r="D31" s="331">
        <f t="shared" si="14"/>
        <v>64530188.14000001</v>
      </c>
      <c r="E31" s="331">
        <f t="shared" si="14"/>
        <v>3027478.6300000004</v>
      </c>
      <c r="F31" s="331">
        <f t="shared" si="14"/>
        <v>924979.7800000001</v>
      </c>
      <c r="G31" s="331">
        <f t="shared" si="14"/>
        <v>331932</v>
      </c>
      <c r="H31" s="331">
        <f t="shared" si="14"/>
        <v>186342458</v>
      </c>
      <c r="I31" s="331">
        <f t="shared" si="14"/>
        <v>4124096</v>
      </c>
      <c r="J31" s="331">
        <f t="shared" si="14"/>
        <v>178351000</v>
      </c>
      <c r="K31" s="331">
        <f t="shared" si="14"/>
        <v>600621</v>
      </c>
      <c r="L31" s="331">
        <f t="shared" si="14"/>
        <v>954612</v>
      </c>
      <c r="M31" s="331">
        <f t="shared" si="14"/>
        <v>23116</v>
      </c>
      <c r="N31" s="331">
        <f t="shared" si="14"/>
        <v>65374521</v>
      </c>
      <c r="O31" s="331">
        <f t="shared" si="14"/>
        <v>3731738</v>
      </c>
      <c r="P31" s="331">
        <f t="shared" si="14"/>
        <v>270051</v>
      </c>
      <c r="Q31" s="331">
        <f t="shared" si="14"/>
        <v>1689594</v>
      </c>
      <c r="R31" s="331">
        <f t="shared" si="14"/>
        <v>44225</v>
      </c>
      <c r="S31" s="331">
        <f t="shared" si="14"/>
        <v>61618</v>
      </c>
      <c r="T31" s="331">
        <f t="shared" si="14"/>
        <v>35381</v>
      </c>
      <c r="U31" s="331">
        <f t="shared" si="14"/>
        <v>53504</v>
      </c>
      <c r="V31" s="331">
        <f t="shared" si="14"/>
        <v>4005</v>
      </c>
      <c r="W31" s="331">
        <f t="shared" si="14"/>
        <v>46013259</v>
      </c>
      <c r="X31" s="331">
        <f t="shared" si="14"/>
        <v>353404</v>
      </c>
      <c r="Y31" s="331">
        <f t="shared" si="14"/>
        <v>1231171</v>
      </c>
      <c r="Z31" s="331">
        <f t="shared" si="14"/>
        <v>6978471</v>
      </c>
      <c r="AA31" s="331">
        <f t="shared" si="14"/>
        <v>31266990</v>
      </c>
      <c r="AB31" s="331">
        <f t="shared" si="14"/>
        <v>2394546</v>
      </c>
      <c r="AC31" s="331">
        <f t="shared" si="14"/>
        <v>4194339</v>
      </c>
      <c r="AD31" s="331">
        <f t="shared" si="14"/>
        <v>8309316.859999999</v>
      </c>
      <c r="AE31" s="331">
        <f t="shared" si="14"/>
        <v>7224527.5</v>
      </c>
      <c r="AF31" s="331">
        <f t="shared" si="14"/>
        <v>23258316.990000002</v>
      </c>
      <c r="AG31" s="331">
        <f t="shared" si="14"/>
        <v>2104507.9899999998</v>
      </c>
      <c r="AH31" s="331">
        <f t="shared" si="14"/>
        <v>1217697.04</v>
      </c>
      <c r="AI31" s="331">
        <f aca="true" t="shared" si="15" ref="AI31:BM31">+AI11+AI20+AI25+AI29</f>
        <v>40883552</v>
      </c>
      <c r="AJ31" s="331">
        <f t="shared" si="15"/>
        <v>294382</v>
      </c>
      <c r="AK31" s="331">
        <f t="shared" si="15"/>
        <v>32357870</v>
      </c>
      <c r="AL31" s="331">
        <f>+AL11+AL20+AL25+AL29</f>
        <v>3213</v>
      </c>
      <c r="AM31" s="331">
        <f>+AM11+AM20+AM25+AM29</f>
        <v>550863</v>
      </c>
      <c r="AN31" s="331">
        <f t="shared" si="15"/>
        <v>164680</v>
      </c>
      <c r="AO31" s="331">
        <f t="shared" si="15"/>
        <v>110565</v>
      </c>
      <c r="AP31" s="331">
        <f t="shared" si="15"/>
        <v>23916516</v>
      </c>
      <c r="AQ31" s="331">
        <f t="shared" si="15"/>
        <v>2961011</v>
      </c>
      <c r="AR31" s="331">
        <f t="shared" si="15"/>
        <v>1676096</v>
      </c>
      <c r="AS31" s="331">
        <f t="shared" si="15"/>
        <v>21073180.32</v>
      </c>
      <c r="AT31" s="331">
        <f t="shared" si="15"/>
        <v>7628742.279999999</v>
      </c>
      <c r="AU31" s="331">
        <f t="shared" si="15"/>
        <v>25948834</v>
      </c>
      <c r="AV31" s="331">
        <f t="shared" si="15"/>
        <v>22050532.73</v>
      </c>
      <c r="AW31" s="331">
        <f t="shared" si="15"/>
        <v>21583584</v>
      </c>
      <c r="AX31" s="331">
        <f t="shared" si="15"/>
        <v>245169</v>
      </c>
      <c r="AY31" s="331">
        <f t="shared" si="15"/>
        <v>21621201</v>
      </c>
      <c r="AZ31" s="331">
        <f t="shared" si="15"/>
        <v>73024</v>
      </c>
      <c r="BA31" s="331">
        <f t="shared" si="15"/>
        <v>20418891.839999996</v>
      </c>
      <c r="BB31" s="331">
        <f t="shared" si="15"/>
        <v>1037699.3099999999</v>
      </c>
      <c r="BC31" s="331">
        <f t="shared" si="15"/>
        <v>17822506.560000002</v>
      </c>
      <c r="BD31" s="331">
        <f t="shared" si="15"/>
        <v>18201048</v>
      </c>
      <c r="BE31" s="331">
        <f t="shared" si="15"/>
        <v>17565435.81</v>
      </c>
      <c r="BF31" s="331">
        <f t="shared" si="15"/>
        <v>32381.809999999998</v>
      </c>
      <c r="BG31" s="331">
        <f t="shared" si="15"/>
        <v>92306</v>
      </c>
      <c r="BH31" s="331">
        <f t="shared" si="15"/>
        <v>14544900</v>
      </c>
      <c r="BI31" s="331">
        <f t="shared" si="15"/>
        <v>429653</v>
      </c>
      <c r="BJ31" s="331">
        <f t="shared" si="15"/>
        <v>60946</v>
      </c>
      <c r="BK31" s="331">
        <f t="shared" si="15"/>
        <v>39006</v>
      </c>
      <c r="BL31" s="331">
        <f t="shared" si="15"/>
        <v>1482346</v>
      </c>
      <c r="BM31" s="331">
        <f t="shared" si="15"/>
        <v>5381034</v>
      </c>
      <c r="BN31" s="331">
        <f aca="true" t="shared" si="16" ref="BN31:CR31">+BN11+BN20+BN25+BN29</f>
        <v>5808199</v>
      </c>
      <c r="BO31" s="331">
        <f t="shared" si="16"/>
        <v>1305486</v>
      </c>
      <c r="BP31" s="331">
        <f t="shared" si="16"/>
        <v>0</v>
      </c>
      <c r="BQ31" s="331">
        <f t="shared" si="16"/>
        <v>13118052.270000001</v>
      </c>
      <c r="BR31" s="331">
        <f t="shared" si="16"/>
        <v>75228.18999999999</v>
      </c>
      <c r="BS31" s="331">
        <f t="shared" si="16"/>
        <v>11464793</v>
      </c>
      <c r="BT31" s="331">
        <f t="shared" si="16"/>
        <v>7889424</v>
      </c>
      <c r="BU31" s="331">
        <f t="shared" si="16"/>
        <v>10690900</v>
      </c>
      <c r="BV31" s="331">
        <f t="shared" si="16"/>
        <v>6250913.03</v>
      </c>
      <c r="BW31" s="331">
        <f t="shared" si="16"/>
        <v>3342808</v>
      </c>
      <c r="BX31" s="331">
        <f t="shared" si="16"/>
        <v>170557</v>
      </c>
      <c r="BY31" s="331">
        <f t="shared" si="16"/>
        <v>3301900</v>
      </c>
      <c r="BZ31" s="331">
        <f t="shared" si="16"/>
        <v>2807804</v>
      </c>
      <c r="CA31" s="331">
        <f t="shared" si="16"/>
        <v>2593434</v>
      </c>
      <c r="CB31" s="331">
        <f t="shared" si="16"/>
        <v>2141283</v>
      </c>
      <c r="CC31" s="331">
        <f t="shared" si="16"/>
        <v>241270</v>
      </c>
      <c r="CD31" s="331">
        <f t="shared" si="16"/>
        <v>1902343</v>
      </c>
      <c r="CE31" s="331">
        <f t="shared" si="16"/>
        <v>2010673</v>
      </c>
      <c r="CF31" s="331">
        <f t="shared" si="16"/>
        <v>1875614</v>
      </c>
      <c r="CG31" s="331">
        <f t="shared" si="16"/>
        <v>1595084</v>
      </c>
      <c r="CH31" s="331">
        <f t="shared" si="16"/>
        <v>1030185</v>
      </c>
      <c r="CI31" s="331">
        <f t="shared" si="16"/>
        <v>734515</v>
      </c>
      <c r="CJ31" s="331">
        <f t="shared" si="16"/>
        <v>683644</v>
      </c>
      <c r="CK31" s="331">
        <f t="shared" si="16"/>
        <v>653812</v>
      </c>
      <c r="CL31" s="331">
        <f t="shared" si="16"/>
        <v>522833</v>
      </c>
      <c r="CM31" s="331">
        <f t="shared" si="16"/>
        <v>457850</v>
      </c>
      <c r="CN31" s="331">
        <f t="shared" si="16"/>
        <v>412138</v>
      </c>
      <c r="CO31" s="331">
        <f t="shared" si="16"/>
        <v>184679</v>
      </c>
      <c r="CP31" s="331">
        <f t="shared" si="16"/>
        <v>52177</v>
      </c>
      <c r="CQ31" s="331">
        <f t="shared" si="16"/>
        <v>56166</v>
      </c>
      <c r="CR31" s="331">
        <f t="shared" si="16"/>
        <v>7796.77</v>
      </c>
      <c r="CT31" s="331">
        <f>SUM(C31:CS31)</f>
        <v>1199601935.75</v>
      </c>
    </row>
    <row r="32" s="337" customFormat="1" ht="13.5" customHeight="1"/>
    <row r="33" spans="2:98" s="337" customFormat="1" ht="12.75" customHeight="1">
      <c r="B33" s="339" t="s">
        <v>581</v>
      </c>
      <c r="C33" s="147">
        <v>39813119.08</v>
      </c>
      <c r="D33" s="147">
        <v>20849211.04</v>
      </c>
      <c r="E33" s="147">
        <v>921797.02</v>
      </c>
      <c r="F33" s="147">
        <v>168625.95</v>
      </c>
      <c r="G33" s="147">
        <v>0</v>
      </c>
      <c r="H33" s="147">
        <v>57844599</v>
      </c>
      <c r="I33" s="147">
        <v>1280206</v>
      </c>
      <c r="J33" s="147">
        <v>39900000</v>
      </c>
      <c r="K33" s="147">
        <v>108000</v>
      </c>
      <c r="L33" s="147">
        <v>214239</v>
      </c>
      <c r="M33" s="147">
        <v>0</v>
      </c>
      <c r="N33" s="147">
        <v>18885548</v>
      </c>
      <c r="O33" s="147">
        <v>1078034</v>
      </c>
      <c r="P33" s="147">
        <v>46548</v>
      </c>
      <c r="Q33" s="147">
        <v>0</v>
      </c>
      <c r="R33" s="147">
        <v>18195</v>
      </c>
      <c r="S33" s="147">
        <v>19569</v>
      </c>
      <c r="T33" s="147">
        <v>7348</v>
      </c>
      <c r="U33" s="147">
        <v>5447</v>
      </c>
      <c r="V33" s="147">
        <v>0</v>
      </c>
      <c r="W33" s="147">
        <v>13961845</v>
      </c>
      <c r="X33" s="147">
        <v>37522</v>
      </c>
      <c r="Y33" s="147">
        <v>250935</v>
      </c>
      <c r="Z33" s="147">
        <v>2141937</v>
      </c>
      <c r="AA33" s="147">
        <v>10229589</v>
      </c>
      <c r="AB33" s="147">
        <v>253938</v>
      </c>
      <c r="AC33" s="147">
        <v>0</v>
      </c>
      <c r="AD33" s="147">
        <v>2572737.49</v>
      </c>
      <c r="AE33" s="147">
        <v>2589913.08</v>
      </c>
      <c r="AF33" s="147">
        <v>7597740.23</v>
      </c>
      <c r="AG33" s="147">
        <v>324245.67</v>
      </c>
      <c r="AH33" s="147">
        <v>0</v>
      </c>
      <c r="AI33" s="147">
        <v>9237104</v>
      </c>
      <c r="AJ33" s="147">
        <v>74309</v>
      </c>
      <c r="AK33" s="147">
        <v>6053515</v>
      </c>
      <c r="AL33" s="147">
        <v>0</v>
      </c>
      <c r="AM33" s="147">
        <v>0</v>
      </c>
      <c r="AN33" s="147">
        <v>31833</v>
      </c>
      <c r="AO33" s="147">
        <v>23040</v>
      </c>
      <c r="AP33" s="147">
        <v>2851974</v>
      </c>
      <c r="AQ33" s="147">
        <v>353067</v>
      </c>
      <c r="AR33" s="147">
        <v>199854</v>
      </c>
      <c r="AS33" s="147">
        <v>2855422.12</v>
      </c>
      <c r="AT33" s="147">
        <v>1508911.34</v>
      </c>
      <c r="AU33" s="147">
        <v>8263693</v>
      </c>
      <c r="AV33" s="147">
        <v>4757354.51</v>
      </c>
      <c r="AW33" s="147">
        <v>4987932</v>
      </c>
      <c r="AX33" s="147">
        <v>15069</v>
      </c>
      <c r="AY33" s="147">
        <v>5296909</v>
      </c>
      <c r="AZ33" s="147">
        <v>22657</v>
      </c>
      <c r="BA33" s="147">
        <v>4660692.27</v>
      </c>
      <c r="BB33" s="147">
        <v>0</v>
      </c>
      <c r="BC33" s="147">
        <v>5308930.49</v>
      </c>
      <c r="BD33" s="147">
        <v>3461762</v>
      </c>
      <c r="BE33" s="147">
        <v>4886695.25</v>
      </c>
      <c r="BF33" s="147">
        <v>8054.35</v>
      </c>
      <c r="BG33" s="147">
        <v>32025.88</v>
      </c>
      <c r="BH33" s="147">
        <v>2924645.9</v>
      </c>
      <c r="BI33" s="147">
        <v>0</v>
      </c>
      <c r="BJ33" s="147">
        <v>137664</v>
      </c>
      <c r="BK33" s="147">
        <v>6736.2</v>
      </c>
      <c r="BL33" s="147">
        <v>0</v>
      </c>
      <c r="BM33" s="147">
        <v>474242</v>
      </c>
      <c r="BN33" s="147">
        <v>1789953</v>
      </c>
      <c r="BO33" s="147">
        <v>1821984</v>
      </c>
      <c r="BP33" s="147">
        <v>209827</v>
      </c>
      <c r="BQ33" s="147">
        <v>0</v>
      </c>
      <c r="BR33" s="147">
        <v>2493147.44</v>
      </c>
      <c r="BS33" s="147">
        <v>20088.55</v>
      </c>
      <c r="BT33" s="147">
        <v>3815826</v>
      </c>
      <c r="BU33" s="147">
        <v>166283</v>
      </c>
      <c r="BV33" s="147">
        <v>203817</v>
      </c>
      <c r="BW33" s="147">
        <v>89300.25</v>
      </c>
      <c r="BX33" s="147">
        <v>341189</v>
      </c>
      <c r="BY33" s="147">
        <v>341</v>
      </c>
      <c r="BZ33" s="147">
        <v>202900</v>
      </c>
      <c r="CA33" s="147">
        <v>484057</v>
      </c>
      <c r="CB33" s="147">
        <v>325705</v>
      </c>
      <c r="CC33" s="147">
        <v>322252</v>
      </c>
      <c r="CD33" s="147">
        <v>40870</v>
      </c>
      <c r="CE33" s="147">
        <v>455457</v>
      </c>
      <c r="CF33" s="147">
        <v>452412</v>
      </c>
      <c r="CG33" s="147">
        <v>388413</v>
      </c>
      <c r="CH33" s="147">
        <v>265688</v>
      </c>
      <c r="CI33" s="147">
        <v>280065</v>
      </c>
      <c r="CJ33" s="147">
        <v>33901</v>
      </c>
      <c r="CK33" s="147">
        <v>155215</v>
      </c>
      <c r="CL33" s="147">
        <v>6494</v>
      </c>
      <c r="CM33" s="147">
        <v>57233</v>
      </c>
      <c r="CN33" s="147">
        <v>0</v>
      </c>
      <c r="CO33" s="147">
        <v>9308</v>
      </c>
      <c r="CP33" s="147">
        <v>0</v>
      </c>
      <c r="CQ33" s="147">
        <v>0</v>
      </c>
      <c r="CR33" s="147">
        <v>0</v>
      </c>
      <c r="CT33" s="147">
        <f>SUM(C33:CS33)</f>
        <v>303986707.11</v>
      </c>
    </row>
    <row r="34" spans="2:98" s="337" customFormat="1" ht="12.75" customHeight="1">
      <c r="B34" s="339" t="s">
        <v>576</v>
      </c>
      <c r="C34" s="147">
        <f>+C24+C18+C17+C16+C15+C14</f>
        <v>5086848.69</v>
      </c>
      <c r="D34" s="147">
        <f aca="true" t="shared" si="17" ref="D34:BO34">+D24+D18+D17+D16+D15+D14</f>
        <v>2073734.14</v>
      </c>
      <c r="E34" s="147">
        <f t="shared" si="17"/>
        <v>8560.960000000001</v>
      </c>
      <c r="F34" s="147">
        <f t="shared" si="17"/>
        <v>744.9</v>
      </c>
      <c r="G34" s="147">
        <f t="shared" si="17"/>
        <v>0</v>
      </c>
      <c r="H34" s="147">
        <f t="shared" si="17"/>
        <v>5419386</v>
      </c>
      <c r="I34" s="147">
        <f t="shared" si="17"/>
        <v>119940</v>
      </c>
      <c r="J34" s="147">
        <f t="shared" si="17"/>
        <v>13378000</v>
      </c>
      <c r="K34" s="147">
        <f t="shared" si="17"/>
        <v>0</v>
      </c>
      <c r="L34" s="147">
        <f t="shared" si="17"/>
        <v>0</v>
      </c>
      <c r="M34" s="147">
        <f t="shared" si="17"/>
        <v>0</v>
      </c>
      <c r="N34" s="147">
        <f t="shared" si="17"/>
        <v>2700378</v>
      </c>
      <c r="O34" s="147">
        <f t="shared" si="17"/>
        <v>154144</v>
      </c>
      <c r="P34" s="147">
        <f t="shared" si="17"/>
        <v>7923</v>
      </c>
      <c r="Q34" s="147">
        <f t="shared" si="17"/>
        <v>81544</v>
      </c>
      <c r="R34" s="147">
        <f t="shared" si="17"/>
        <v>1255</v>
      </c>
      <c r="S34" s="147">
        <f t="shared" si="17"/>
        <v>2029</v>
      </c>
      <c r="T34" s="147">
        <f t="shared" si="17"/>
        <v>1353</v>
      </c>
      <c r="U34" s="147">
        <f t="shared" si="17"/>
        <v>2319</v>
      </c>
      <c r="V34" s="147">
        <f t="shared" si="17"/>
        <v>194</v>
      </c>
      <c r="W34" s="147">
        <f t="shared" si="17"/>
        <v>984575</v>
      </c>
      <c r="X34" s="147">
        <f t="shared" si="17"/>
        <v>0</v>
      </c>
      <c r="Y34" s="147">
        <f t="shared" si="17"/>
        <v>0</v>
      </c>
      <c r="Z34" s="147">
        <f t="shared" si="17"/>
        <v>137225</v>
      </c>
      <c r="AA34" s="147">
        <f t="shared" si="17"/>
        <v>613884</v>
      </c>
      <c r="AB34" s="147">
        <f t="shared" si="17"/>
        <v>30465</v>
      </c>
      <c r="AC34" s="147">
        <f t="shared" si="17"/>
        <v>0</v>
      </c>
      <c r="AD34" s="147">
        <f t="shared" si="17"/>
        <v>216404.93999999997</v>
      </c>
      <c r="AE34" s="147">
        <f t="shared" si="17"/>
        <v>181950.28</v>
      </c>
      <c r="AF34" s="147">
        <f t="shared" si="17"/>
        <v>660347.5</v>
      </c>
      <c r="AG34" s="147">
        <f t="shared" si="17"/>
        <v>49080.02</v>
      </c>
      <c r="AH34" s="147">
        <f t="shared" si="17"/>
        <v>0</v>
      </c>
      <c r="AI34" s="147">
        <f t="shared" si="17"/>
        <v>493373</v>
      </c>
      <c r="AJ34" s="147">
        <f t="shared" si="17"/>
        <v>0</v>
      </c>
      <c r="AK34" s="147">
        <f t="shared" si="17"/>
        <v>1248882</v>
      </c>
      <c r="AL34" s="147">
        <f>+AL24+AL18+AL17+AL16+AL15+AL14</f>
        <v>0</v>
      </c>
      <c r="AM34" s="147">
        <f>+AM24+AM18+AM17+AM16+AM15+AM14</f>
        <v>47882</v>
      </c>
      <c r="AN34" s="147">
        <f t="shared" si="17"/>
        <v>8450</v>
      </c>
      <c r="AO34" s="147">
        <f t="shared" si="17"/>
        <v>0</v>
      </c>
      <c r="AP34" s="147">
        <f t="shared" si="17"/>
        <v>2204376</v>
      </c>
      <c r="AQ34" s="147">
        <f t="shared" si="17"/>
        <v>272916</v>
      </c>
      <c r="AR34" s="147">
        <f t="shared" si="17"/>
        <v>154485</v>
      </c>
      <c r="AS34" s="147">
        <f t="shared" si="17"/>
        <v>2355349.35</v>
      </c>
      <c r="AT34" s="147">
        <f t="shared" si="17"/>
        <v>405749.01</v>
      </c>
      <c r="AU34" s="147">
        <f t="shared" si="17"/>
        <v>2329632</v>
      </c>
      <c r="AV34" s="147">
        <f t="shared" si="17"/>
        <v>462453.64</v>
      </c>
      <c r="AW34" s="147">
        <f t="shared" si="17"/>
        <v>937821</v>
      </c>
      <c r="AX34" s="147">
        <f t="shared" si="17"/>
        <v>0</v>
      </c>
      <c r="AY34" s="147">
        <f t="shared" si="17"/>
        <v>1118783</v>
      </c>
      <c r="AZ34" s="147">
        <f t="shared" si="17"/>
        <v>202</v>
      </c>
      <c r="BA34" s="147">
        <f t="shared" si="17"/>
        <v>340842.99</v>
      </c>
      <c r="BB34" s="147">
        <f t="shared" si="17"/>
        <v>29764.21</v>
      </c>
      <c r="BC34" s="147">
        <f t="shared" si="17"/>
        <v>755334.23</v>
      </c>
      <c r="BD34" s="147">
        <f t="shared" si="17"/>
        <v>1301318</v>
      </c>
      <c r="BE34" s="147">
        <f t="shared" si="17"/>
        <v>1045947.7399999999</v>
      </c>
      <c r="BF34" s="147">
        <f t="shared" si="17"/>
        <v>0</v>
      </c>
      <c r="BG34" s="147">
        <f t="shared" si="17"/>
        <v>0</v>
      </c>
      <c r="BH34" s="147">
        <f t="shared" si="17"/>
        <v>822900</v>
      </c>
      <c r="BI34" s="147">
        <f t="shared" si="17"/>
        <v>8313</v>
      </c>
      <c r="BJ34" s="147">
        <f t="shared" si="17"/>
        <v>1207</v>
      </c>
      <c r="BK34" s="147">
        <f t="shared" si="17"/>
        <v>0</v>
      </c>
      <c r="BL34" s="147">
        <f t="shared" si="17"/>
        <v>40511</v>
      </c>
      <c r="BM34" s="147">
        <f t="shared" si="17"/>
        <v>99304</v>
      </c>
      <c r="BN34" s="147">
        <f t="shared" si="17"/>
        <v>150325</v>
      </c>
      <c r="BO34" s="147">
        <f t="shared" si="17"/>
        <v>47948</v>
      </c>
      <c r="BP34" s="147">
        <f aca="true" t="shared" si="18" ref="BP34:CT34">+BP24+BP18+BP17+BP16+BP15+BP14</f>
        <v>0</v>
      </c>
      <c r="BQ34" s="147">
        <f t="shared" si="18"/>
        <v>518839.54000000004</v>
      </c>
      <c r="BR34" s="147">
        <f t="shared" si="18"/>
        <v>0</v>
      </c>
      <c r="BS34" s="147">
        <f t="shared" si="18"/>
        <v>340433</v>
      </c>
      <c r="BT34" s="147">
        <f t="shared" si="18"/>
        <v>102078</v>
      </c>
      <c r="BU34" s="147">
        <f t="shared" si="18"/>
        <v>1465649</v>
      </c>
      <c r="BV34" s="147">
        <f t="shared" si="18"/>
        <v>91332.32999999999</v>
      </c>
      <c r="BW34" s="147">
        <f t="shared" si="18"/>
        <v>225767</v>
      </c>
      <c r="BX34" s="147">
        <f t="shared" si="18"/>
        <v>34410</v>
      </c>
      <c r="BY34" s="147">
        <f t="shared" si="18"/>
        <v>937500</v>
      </c>
      <c r="BZ34" s="147">
        <f t="shared" si="18"/>
        <v>149060</v>
      </c>
      <c r="CA34" s="147">
        <f t="shared" si="18"/>
        <v>74213</v>
      </c>
      <c r="CB34" s="147">
        <f t="shared" si="18"/>
        <v>655528</v>
      </c>
      <c r="CC34" s="147">
        <f t="shared" si="18"/>
        <v>4264</v>
      </c>
      <c r="CD34" s="147">
        <f t="shared" si="18"/>
        <v>51565</v>
      </c>
      <c r="CE34" s="147">
        <f t="shared" si="18"/>
        <v>55134</v>
      </c>
      <c r="CF34" s="147">
        <f t="shared" si="18"/>
        <v>64249</v>
      </c>
      <c r="CG34" s="147">
        <f t="shared" si="18"/>
        <v>48057</v>
      </c>
      <c r="CH34" s="147">
        <f t="shared" si="18"/>
        <v>57395</v>
      </c>
      <c r="CI34" s="147">
        <f t="shared" si="18"/>
        <v>70274</v>
      </c>
      <c r="CJ34" s="147">
        <f t="shared" si="18"/>
        <v>40795</v>
      </c>
      <c r="CK34" s="147">
        <f t="shared" si="18"/>
        <v>139195</v>
      </c>
      <c r="CL34" s="147">
        <f t="shared" si="18"/>
        <v>11064</v>
      </c>
      <c r="CM34" s="147">
        <f t="shared" si="18"/>
        <v>34671</v>
      </c>
      <c r="CN34" s="147">
        <f t="shared" si="18"/>
        <v>32241</v>
      </c>
      <c r="CO34" s="147">
        <f t="shared" si="18"/>
        <v>6010</v>
      </c>
      <c r="CP34" s="147">
        <f t="shared" si="18"/>
        <v>0</v>
      </c>
      <c r="CQ34" s="147">
        <f t="shared" si="18"/>
        <v>1065</v>
      </c>
      <c r="CR34" s="147">
        <f t="shared" si="18"/>
        <v>0</v>
      </c>
      <c r="CT34" s="147">
        <f t="shared" si="18"/>
        <v>53807143.47</v>
      </c>
    </row>
    <row r="35" spans="2:98" s="337" customFormat="1" ht="12.75" customHeight="1">
      <c r="B35" s="340" t="s">
        <v>409</v>
      </c>
      <c r="C35" s="147">
        <v>27363179.99</v>
      </c>
      <c r="D35" s="147">
        <v>14378665.32</v>
      </c>
      <c r="E35" s="147">
        <v>2312868.58</v>
      </c>
      <c r="F35" s="147">
        <v>760182.35</v>
      </c>
      <c r="G35" s="147">
        <v>0</v>
      </c>
      <c r="H35" s="147">
        <v>41151775</v>
      </c>
      <c r="I35" s="147">
        <v>910763</v>
      </c>
      <c r="J35" s="147">
        <v>24656000</v>
      </c>
      <c r="K35" s="147">
        <v>208000</v>
      </c>
      <c r="L35" s="147">
        <v>123000</v>
      </c>
      <c r="M35" s="147">
        <v>0</v>
      </c>
      <c r="N35" s="147">
        <v>17627362</v>
      </c>
      <c r="O35" s="147">
        <v>1006213</v>
      </c>
      <c r="P35" s="147">
        <v>46548</v>
      </c>
      <c r="Q35" s="147">
        <v>0</v>
      </c>
      <c r="R35" s="147">
        <v>11041</v>
      </c>
      <c r="S35" s="147">
        <v>9814</v>
      </c>
      <c r="T35" s="147">
        <v>4422</v>
      </c>
      <c r="U35" s="147">
        <v>3252</v>
      </c>
      <c r="V35" s="147">
        <v>0</v>
      </c>
      <c r="W35" s="147">
        <v>10362960</v>
      </c>
      <c r="X35" s="147">
        <v>37522</v>
      </c>
      <c r="Y35" s="147">
        <v>250935</v>
      </c>
      <c r="Z35" s="147">
        <v>3635198</v>
      </c>
      <c r="AA35" s="147">
        <v>15997877</v>
      </c>
      <c r="AB35" s="147">
        <v>1306677</v>
      </c>
      <c r="AC35" s="147">
        <v>0</v>
      </c>
      <c r="AD35" s="147">
        <v>6144477.34</v>
      </c>
      <c r="AE35" s="147">
        <v>4938904.53</v>
      </c>
      <c r="AF35" s="147">
        <v>17169736.71</v>
      </c>
      <c r="AG35" s="147">
        <v>1554599.56</v>
      </c>
      <c r="AH35" s="147">
        <v>0</v>
      </c>
      <c r="AI35" s="147">
        <v>8418578</v>
      </c>
      <c r="AJ35" s="147">
        <v>294382</v>
      </c>
      <c r="AK35" s="147">
        <v>2052540</v>
      </c>
      <c r="AL35" s="147">
        <v>0</v>
      </c>
      <c r="AM35" s="147">
        <v>0</v>
      </c>
      <c r="AN35" s="147">
        <v>31833</v>
      </c>
      <c r="AO35" s="147">
        <v>21117</v>
      </c>
      <c r="AP35" s="147">
        <v>1546436</v>
      </c>
      <c r="AQ35" s="147">
        <v>191458</v>
      </c>
      <c r="AR35" s="147">
        <v>108376</v>
      </c>
      <c r="AS35" s="147">
        <v>9435795.71</v>
      </c>
      <c r="AT35" s="147">
        <v>3775979.32</v>
      </c>
      <c r="AU35" s="147">
        <v>12421149</v>
      </c>
      <c r="AV35" s="147">
        <v>12450278.81</v>
      </c>
      <c r="AW35" s="147">
        <v>4071013</v>
      </c>
      <c r="AX35" s="147">
        <v>102702</v>
      </c>
      <c r="AY35" s="147">
        <v>8826795</v>
      </c>
      <c r="AZ35" s="147">
        <v>71338</v>
      </c>
      <c r="BA35" s="147">
        <v>2377810.36</v>
      </c>
      <c r="BB35" s="147">
        <v>735543.49</v>
      </c>
      <c r="BC35" s="147">
        <v>3672087.42</v>
      </c>
      <c r="BD35" s="147">
        <v>13950847</v>
      </c>
      <c r="BE35" s="147">
        <v>4144369.07</v>
      </c>
      <c r="BF35" s="147">
        <v>8054.35</v>
      </c>
      <c r="BG35" s="147">
        <v>32025.88</v>
      </c>
      <c r="BH35" s="147">
        <v>5690752.9</v>
      </c>
      <c r="BI35" s="147">
        <v>339556</v>
      </c>
      <c r="BJ35" s="147">
        <v>59726</v>
      </c>
      <c r="BK35" s="147">
        <v>0</v>
      </c>
      <c r="BL35" s="147">
        <v>1404863</v>
      </c>
      <c r="BM35" s="147">
        <v>5059687</v>
      </c>
      <c r="BN35" s="147">
        <v>5489903</v>
      </c>
      <c r="BO35" s="147">
        <v>1232116</v>
      </c>
      <c r="BP35" s="147">
        <v>0</v>
      </c>
      <c r="BQ35" s="147">
        <v>1994134.18</v>
      </c>
      <c r="BR35" s="147">
        <v>74678.62</v>
      </c>
      <c r="BS35" s="147">
        <v>4434786</v>
      </c>
      <c r="BT35" s="147">
        <v>1341076</v>
      </c>
      <c r="BU35" s="147">
        <v>516135</v>
      </c>
      <c r="BV35" s="147">
        <v>5051869.38</v>
      </c>
      <c r="BW35" s="147">
        <v>1946466</v>
      </c>
      <c r="BX35" s="147">
        <v>24002</v>
      </c>
      <c r="BY35" s="147">
        <v>1424500</v>
      </c>
      <c r="BZ35" s="147">
        <v>1378099</v>
      </c>
      <c r="CA35" s="147">
        <v>1826935</v>
      </c>
      <c r="CB35" s="147">
        <v>821902</v>
      </c>
      <c r="CC35" s="147">
        <v>204454</v>
      </c>
      <c r="CD35" s="147">
        <v>1573719</v>
      </c>
      <c r="CE35" s="147">
        <v>926401</v>
      </c>
      <c r="CF35" s="147">
        <v>453514</v>
      </c>
      <c r="CG35" s="147">
        <v>1420693</v>
      </c>
      <c r="CH35" s="147">
        <v>866136</v>
      </c>
      <c r="CI35" s="147">
        <v>552559</v>
      </c>
      <c r="CJ35" s="147">
        <v>397207</v>
      </c>
      <c r="CK35" s="147">
        <v>0</v>
      </c>
      <c r="CL35" s="147">
        <v>488392</v>
      </c>
      <c r="CM35" s="147">
        <v>23973</v>
      </c>
      <c r="CN35" s="147">
        <v>259967</v>
      </c>
      <c r="CO35" s="147">
        <v>110853</v>
      </c>
      <c r="CP35" s="147">
        <v>0</v>
      </c>
      <c r="CQ35" s="147">
        <v>0</v>
      </c>
      <c r="CR35" s="147">
        <v>0</v>
      </c>
      <c r="CS35" s="147"/>
      <c r="CT35" s="147">
        <f>SUM(C35:CS35)</f>
        <v>328101536.87</v>
      </c>
    </row>
    <row r="37" spans="10:13" ht="12.75">
      <c r="J37" s="313"/>
      <c r="K37" s="313"/>
      <c r="L37" s="313"/>
      <c r="M37" s="313"/>
    </row>
    <row r="40" spans="10:13" ht="12.75">
      <c r="J40" s="313"/>
      <c r="K40" s="313"/>
      <c r="L40" s="313"/>
      <c r="M40" s="313"/>
    </row>
  </sheetData>
  <sheetProtection/>
  <mergeCells count="40">
    <mergeCell ref="W1:Y1"/>
    <mergeCell ref="Z1:AC1"/>
    <mergeCell ref="AD1:AH1"/>
    <mergeCell ref="AI1:AJ1"/>
    <mergeCell ref="C1:G1"/>
    <mergeCell ref="H1:I1"/>
    <mergeCell ref="J1:M1"/>
    <mergeCell ref="N1:V1"/>
    <mergeCell ref="C2:G2"/>
    <mergeCell ref="H2:I2"/>
    <mergeCell ref="J2:M2"/>
    <mergeCell ref="BW2:BX2"/>
    <mergeCell ref="AI2:AJ2"/>
    <mergeCell ref="AP2:AR2"/>
    <mergeCell ref="AS2:AT2"/>
    <mergeCell ref="AW2:AX2"/>
    <mergeCell ref="N2:V2"/>
    <mergeCell ref="W2:Y2"/>
    <mergeCell ref="AW1:AX1"/>
    <mergeCell ref="AY2:AZ2"/>
    <mergeCell ref="BQ2:BR2"/>
    <mergeCell ref="AY1:AZ1"/>
    <mergeCell ref="BE1:BG1"/>
    <mergeCell ref="BL1:BP1"/>
    <mergeCell ref="BE2:BG2"/>
    <mergeCell ref="Z2:AC2"/>
    <mergeCell ref="AD2:AH2"/>
    <mergeCell ref="AK1:AO1"/>
    <mergeCell ref="AP1:AR1"/>
    <mergeCell ref="AS1:AT1"/>
    <mergeCell ref="AK2:AO2"/>
    <mergeCell ref="BW1:BX1"/>
    <mergeCell ref="CC1:CD1"/>
    <mergeCell ref="BQ1:BR1"/>
    <mergeCell ref="BA1:BB1"/>
    <mergeCell ref="BH2:BK2"/>
    <mergeCell ref="BH1:BK1"/>
    <mergeCell ref="CC2:CD2"/>
    <mergeCell ref="BA2:BB2"/>
    <mergeCell ref="BL2:BP2"/>
  </mergeCells>
  <printOptions/>
  <pageMargins left="0.7480314960629921" right="0.7480314960629921" top="0.984251968503937" bottom="0.984251968503937" header="0.5118110236220472" footer="0.5118110236220472"/>
  <pageSetup firstPageNumber="75" useFirstPageNumber="1" horizontalDpi="300" verticalDpi="300" orientation="landscape" paperSize="9" scale="96" r:id="rId1"/>
  <headerFooter alignWithMargins="0">
    <oddHeader>&amp;C&amp;"Times New Roman,Bold"&amp;14 6.1 SUNDURLIÐUN Á FJÁRFESTINGUM 31.12.2005 Í SAMRÆMI VIÐ ÁKVÆÐI LAGA NR. 129/1997.</oddHeader>
    <oddFooter>&amp;R&amp;"Times New Roman,Regular"&amp;P</oddFooter>
  </headerFooter>
  <colBreaks count="3" manualBreakCount="3">
    <brk id="13" max="65535" man="1"/>
    <brk id="25" max="65535" man="1"/>
    <brk id="3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B32" sqref="B32"/>
    </sheetView>
  </sheetViews>
  <sheetFormatPr defaultColWidth="9.140625" defaultRowHeight="12.75"/>
  <cols>
    <col min="1" max="1" width="44.28125" style="146" customWidth="1"/>
    <col min="2" max="2" width="15.140625" style="146" bestFit="1" customWidth="1"/>
    <col min="3" max="3" width="11.57421875" style="146" customWidth="1"/>
    <col min="4" max="4" width="12.00390625" style="146" customWidth="1"/>
    <col min="5" max="5" width="11.140625" style="146" customWidth="1"/>
    <col min="6" max="6" width="12.7109375" style="146" bestFit="1" customWidth="1"/>
    <col min="7" max="7" width="10.8515625" style="146" customWidth="1"/>
    <col min="8" max="8" width="9.140625" style="146" customWidth="1"/>
    <col min="9" max="9" width="10.28125" style="146" customWidth="1"/>
    <col min="10" max="16384" width="9.140625" style="146" customWidth="1"/>
  </cols>
  <sheetData>
    <row r="1" spans="1:7" ht="37.5" customHeight="1">
      <c r="A1" s="83"/>
      <c r="B1" s="378" t="s">
        <v>363</v>
      </c>
      <c r="C1" s="378"/>
      <c r="D1" s="379" t="s">
        <v>228</v>
      </c>
      <c r="E1" s="379"/>
      <c r="F1" s="379" t="s">
        <v>234</v>
      </c>
      <c r="G1" s="379"/>
    </row>
    <row r="2" spans="1:7" ht="12.75">
      <c r="A2" s="117" t="s">
        <v>45</v>
      </c>
      <c r="B2" s="84">
        <v>38716</v>
      </c>
      <c r="C2" s="84">
        <v>38352</v>
      </c>
      <c r="D2" s="92">
        <v>2005</v>
      </c>
      <c r="E2" s="92">
        <v>2004</v>
      </c>
      <c r="F2" s="92">
        <v>2005</v>
      </c>
      <c r="G2" s="92">
        <v>2004</v>
      </c>
    </row>
    <row r="3" spans="1:7" ht="12.75">
      <c r="A3" s="83"/>
      <c r="C3" s="84"/>
      <c r="E3" s="92"/>
      <c r="G3" s="92"/>
    </row>
    <row r="4" spans="1:7" ht="28.5">
      <c r="A4" s="96" t="s">
        <v>373</v>
      </c>
      <c r="B4" s="41">
        <v>86736281</v>
      </c>
      <c r="C4" s="41">
        <v>67976199</v>
      </c>
      <c r="D4" s="93">
        <v>8861087.272</v>
      </c>
      <c r="E4" s="93">
        <v>6606945</v>
      </c>
      <c r="F4" s="93">
        <v>564516.7760000001</v>
      </c>
      <c r="G4" s="93">
        <v>666256</v>
      </c>
    </row>
    <row r="5" spans="1:7" ht="12.75">
      <c r="A5" s="83" t="s">
        <v>364</v>
      </c>
      <c r="B5" s="93">
        <v>18662211</v>
      </c>
      <c r="C5" s="93">
        <v>13984766</v>
      </c>
      <c r="D5" s="93">
        <v>4026188</v>
      </c>
      <c r="E5" s="93">
        <v>2915826</v>
      </c>
      <c r="F5" s="93">
        <v>231373</v>
      </c>
      <c r="G5" s="93">
        <v>120754</v>
      </c>
    </row>
    <row r="6" spans="1:7" ht="15.75">
      <c r="A6" s="83" t="s">
        <v>412</v>
      </c>
      <c r="B6" s="94">
        <v>40839075</v>
      </c>
      <c r="C6" s="94">
        <v>28569505</v>
      </c>
      <c r="D6" s="93">
        <v>9080526</v>
      </c>
      <c r="E6" s="93">
        <v>7795395</v>
      </c>
      <c r="F6" s="93">
        <v>450480</v>
      </c>
      <c r="G6" s="93">
        <v>314354</v>
      </c>
    </row>
    <row r="7" spans="1:9" ht="12.75">
      <c r="A7" s="85" t="s">
        <v>42</v>
      </c>
      <c r="B7" s="95">
        <f aca="true" t="shared" si="0" ref="B7:G7">SUM(B4:B6)</f>
        <v>146237567</v>
      </c>
      <c r="C7" s="95">
        <f t="shared" si="0"/>
        <v>110530470</v>
      </c>
      <c r="D7" s="95">
        <f t="shared" si="0"/>
        <v>21967801.272</v>
      </c>
      <c r="E7" s="95">
        <f t="shared" si="0"/>
        <v>17318166</v>
      </c>
      <c r="F7" s="95">
        <f t="shared" si="0"/>
        <v>1246369.776</v>
      </c>
      <c r="G7" s="95">
        <f t="shared" si="0"/>
        <v>1101364</v>
      </c>
      <c r="H7" s="245"/>
      <c r="I7" s="332"/>
    </row>
    <row r="8" spans="1:7" ht="12.75">
      <c r="A8" s="85"/>
      <c r="B8" s="86"/>
      <c r="C8" s="87"/>
      <c r="D8" s="87"/>
      <c r="G8" s="87"/>
    </row>
    <row r="9" spans="1:7" ht="12.75">
      <c r="A9" s="88"/>
      <c r="B9" s="94"/>
      <c r="C9" s="90"/>
      <c r="D9" s="87"/>
      <c r="E9" s="87"/>
      <c r="F9" s="87"/>
      <c r="G9" s="87"/>
    </row>
    <row r="10" spans="1:7" ht="12.75">
      <c r="A10" s="246"/>
      <c r="B10" s="83"/>
      <c r="C10" s="91"/>
      <c r="E10" s="89"/>
      <c r="F10" s="89"/>
      <c r="G10" s="89"/>
    </row>
    <row r="11" spans="1:7" s="163" customFormat="1" ht="15.75">
      <c r="A11" s="348" t="s">
        <v>607</v>
      </c>
      <c r="B11" s="97">
        <v>11817323</v>
      </c>
      <c r="C11" s="97">
        <v>8807230</v>
      </c>
      <c r="D11" s="97">
        <v>1599835</v>
      </c>
      <c r="E11" s="97">
        <v>1227080</v>
      </c>
      <c r="F11" s="97">
        <v>18016</v>
      </c>
      <c r="G11" s="97">
        <v>22013</v>
      </c>
    </row>
    <row r="12" spans="1:7" s="163" customFormat="1" ht="12.75">
      <c r="A12" s="349" t="s">
        <v>372</v>
      </c>
      <c r="B12" s="97">
        <v>74918958</v>
      </c>
      <c r="C12" s="97">
        <v>59168969</v>
      </c>
      <c r="D12" s="97">
        <v>7261253</v>
      </c>
      <c r="E12" s="97">
        <v>5379865</v>
      </c>
      <c r="F12" s="97">
        <v>848061</v>
      </c>
      <c r="G12" s="97">
        <v>644242</v>
      </c>
    </row>
    <row r="13" spans="1:7" s="163" customFormat="1" ht="12.75">
      <c r="A13" s="350" t="s">
        <v>42</v>
      </c>
      <c r="B13" s="351">
        <f aca="true" t="shared" si="1" ref="B13:G13">SUM(B11:B12)</f>
        <v>86736281</v>
      </c>
      <c r="C13" s="351">
        <f t="shared" si="1"/>
        <v>67976199</v>
      </c>
      <c r="D13" s="351">
        <f t="shared" si="1"/>
        <v>8861088</v>
      </c>
      <c r="E13" s="351">
        <f t="shared" si="1"/>
        <v>6606945</v>
      </c>
      <c r="F13" s="351">
        <f t="shared" si="1"/>
        <v>866077</v>
      </c>
      <c r="G13" s="351">
        <f t="shared" si="1"/>
        <v>666255</v>
      </c>
    </row>
    <row r="14" spans="1:7" s="163" customFormat="1" ht="12.75">
      <c r="A14" s="352" t="s">
        <v>392</v>
      </c>
      <c r="B14" s="97">
        <v>9524162</v>
      </c>
      <c r="C14" s="97">
        <v>7891945</v>
      </c>
      <c r="D14" s="97">
        <v>623131</v>
      </c>
      <c r="E14" s="97">
        <v>685557</v>
      </c>
      <c r="F14" s="353"/>
      <c r="G14" s="353"/>
    </row>
    <row r="15" spans="1:7" s="163" customFormat="1" ht="12.75">
      <c r="A15" s="349"/>
      <c r="B15" s="349"/>
      <c r="C15" s="352"/>
      <c r="D15" s="352"/>
      <c r="E15" s="352"/>
      <c r="F15" s="352"/>
      <c r="G15" s="352"/>
    </row>
    <row r="16" spans="1:7" s="163" customFormat="1" ht="14.25">
      <c r="A16" s="354"/>
      <c r="B16" s="147"/>
      <c r="C16" s="352"/>
      <c r="D16" s="352"/>
      <c r="E16" s="352"/>
      <c r="F16" s="352"/>
      <c r="G16" s="352"/>
    </row>
    <row r="17" spans="1:7" s="163" customFormat="1" ht="14.25">
      <c r="A17" s="354"/>
      <c r="B17" s="349"/>
      <c r="C17" s="352"/>
      <c r="D17" s="352"/>
      <c r="E17" s="352"/>
      <c r="F17" s="352"/>
      <c r="G17" s="352"/>
    </row>
    <row r="18" spans="1:7" s="163" customFormat="1" ht="12.75">
      <c r="A18" s="349"/>
      <c r="B18" s="376" t="s">
        <v>363</v>
      </c>
      <c r="C18" s="377"/>
      <c r="D18" s="377"/>
      <c r="E18" s="377"/>
      <c r="F18" s="377"/>
      <c r="G18" s="345"/>
    </row>
    <row r="19" spans="1:7" s="163" customFormat="1" ht="12.75">
      <c r="A19" s="98"/>
      <c r="B19" s="355" t="s">
        <v>589</v>
      </c>
      <c r="C19" s="355" t="s">
        <v>421</v>
      </c>
      <c r="D19" s="355" t="s">
        <v>413</v>
      </c>
      <c r="E19" s="355" t="s">
        <v>365</v>
      </c>
      <c r="F19" s="355" t="s">
        <v>366</v>
      </c>
      <c r="G19" s="355" t="s">
        <v>367</v>
      </c>
    </row>
    <row r="20" spans="1:7" s="163" customFormat="1" ht="15.75">
      <c r="A20" s="307" t="s">
        <v>414</v>
      </c>
      <c r="B20" s="349"/>
      <c r="C20" s="349"/>
      <c r="D20" s="134"/>
      <c r="E20" s="349"/>
      <c r="F20" s="356"/>
      <c r="G20" s="356"/>
    </row>
    <row r="21" spans="1:7" s="163" customFormat="1" ht="12.75">
      <c r="A21" s="357" t="s">
        <v>394</v>
      </c>
      <c r="B21" s="97">
        <v>30725574.684</v>
      </c>
      <c r="C21" s="97">
        <v>21472925</v>
      </c>
      <c r="D21" s="97">
        <v>12404684</v>
      </c>
      <c r="E21" s="97">
        <v>7013146.091</v>
      </c>
      <c r="F21" s="97">
        <v>4606376.471</v>
      </c>
      <c r="G21" s="97">
        <v>1883174.941</v>
      </c>
    </row>
    <row r="22" spans="1:7" s="163" customFormat="1" ht="12.75">
      <c r="A22" s="357" t="s">
        <v>368</v>
      </c>
      <c r="B22" s="97">
        <v>7083185</v>
      </c>
      <c r="C22" s="97">
        <v>5095430</v>
      </c>
      <c r="D22" s="97">
        <v>3359891</v>
      </c>
      <c r="E22" s="97">
        <v>1794357.803</v>
      </c>
      <c r="F22" s="97">
        <v>746247.476</v>
      </c>
      <c r="G22" s="97">
        <v>81455.597</v>
      </c>
    </row>
    <row r="23" spans="1:7" s="163" customFormat="1" ht="12.75">
      <c r="A23" s="357" t="s">
        <v>369</v>
      </c>
      <c r="B23" s="97">
        <v>3030315</v>
      </c>
      <c r="C23" s="97">
        <v>2001150</v>
      </c>
      <c r="D23" s="97">
        <v>446931</v>
      </c>
      <c r="E23" s="97">
        <v>254123.053</v>
      </c>
      <c r="F23" s="97">
        <v>173376.535</v>
      </c>
      <c r="G23" s="97">
        <v>51639.257</v>
      </c>
    </row>
    <row r="24" spans="1:7" s="163" customFormat="1" ht="12.75">
      <c r="A24" s="358" t="s">
        <v>42</v>
      </c>
      <c r="B24" s="359">
        <f aca="true" t="shared" si="2" ref="B24:G24">SUM(B21:B23)</f>
        <v>40839074.684</v>
      </c>
      <c r="C24" s="351">
        <f t="shared" si="2"/>
        <v>28569505</v>
      </c>
      <c r="D24" s="351">
        <f t="shared" si="2"/>
        <v>16211506</v>
      </c>
      <c r="E24" s="351">
        <f t="shared" si="2"/>
        <v>9061626.946999999</v>
      </c>
      <c r="F24" s="351">
        <f t="shared" si="2"/>
        <v>5526000.482</v>
      </c>
      <c r="G24" s="351">
        <f t="shared" si="2"/>
        <v>2016269.7950000002</v>
      </c>
    </row>
    <row r="25" spans="1:7" ht="12.75">
      <c r="A25" s="349"/>
      <c r="B25" s="352"/>
      <c r="C25" s="352"/>
      <c r="D25" s="349"/>
      <c r="E25" s="349"/>
      <c r="F25" s="349"/>
      <c r="G25" s="352"/>
    </row>
    <row r="26" spans="1:7" ht="12.75">
      <c r="A26" s="349" t="s">
        <v>393</v>
      </c>
      <c r="B26" s="352">
        <v>92717</v>
      </c>
      <c r="C26" s="352">
        <v>91297</v>
      </c>
      <c r="D26" s="97">
        <v>72882</v>
      </c>
      <c r="E26" s="97">
        <v>52268</v>
      </c>
      <c r="F26" s="97">
        <v>36006</v>
      </c>
      <c r="G26" s="97"/>
    </row>
    <row r="27" spans="1:7" ht="12.75">
      <c r="A27" s="349" t="s">
        <v>370</v>
      </c>
      <c r="B27" s="352">
        <v>42313</v>
      </c>
      <c r="C27" s="352">
        <v>55044</v>
      </c>
      <c r="D27" s="97">
        <v>61590</v>
      </c>
      <c r="E27" s="97">
        <v>35340</v>
      </c>
      <c r="F27" s="97">
        <v>26287</v>
      </c>
      <c r="G27" s="97">
        <v>11907</v>
      </c>
    </row>
    <row r="28" spans="1:7" ht="12.75">
      <c r="A28" s="349" t="s">
        <v>371</v>
      </c>
      <c r="B28" s="352">
        <v>442</v>
      </c>
      <c r="C28" s="352">
        <v>643</v>
      </c>
      <c r="D28" s="97">
        <v>201</v>
      </c>
      <c r="E28" s="97">
        <v>207</v>
      </c>
      <c r="F28" s="97">
        <v>65</v>
      </c>
      <c r="G28" s="97">
        <v>0</v>
      </c>
    </row>
    <row r="29" ht="12.75">
      <c r="B29" s="343"/>
    </row>
    <row r="31" spans="4:5" ht="12.75">
      <c r="D31" s="247"/>
      <c r="E31" s="245"/>
    </row>
    <row r="32" spans="4:5" ht="12.75">
      <c r="D32" s="248"/>
      <c r="E32" s="245"/>
    </row>
    <row r="33" spans="4:5" ht="12.75">
      <c r="D33" s="245"/>
      <c r="E33" s="245"/>
    </row>
  </sheetData>
  <sheetProtection/>
  <mergeCells count="4">
    <mergeCell ref="B18:F18"/>
    <mergeCell ref="B1:C1"/>
    <mergeCell ref="D1:E1"/>
    <mergeCell ref="F1:G1"/>
  </mergeCells>
  <printOptions/>
  <pageMargins left="0.75" right="0.75" top="1" bottom="1" header="0.5" footer="0.5"/>
  <pageSetup firstPageNumber="85" useFirstPageNumber="1" horizontalDpi="600" verticalDpi="600" orientation="landscape" paperSize="9" r:id="rId1"/>
  <headerFooter alignWithMargins="0">
    <oddHeader>&amp;C&amp;"Times New Roman,Bold"&amp;14 7.1. ÞRÓUN SÉREIGNARSPARNAÐAR HJÁ LÍFEYRISSJÓÐUM OG ÖÐRUM VÖRSLUAÐILUM</oddHeader>
    <oddFooter>&amp;R&amp;"Times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6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28125" style="222" customWidth="1"/>
    <col min="2" max="2" width="3.00390625" style="222" customWidth="1"/>
    <col min="3" max="3" width="42.28125" style="211" customWidth="1"/>
    <col min="4" max="4" width="4.8515625" style="217" customWidth="1"/>
    <col min="5" max="5" width="12.57421875" style="216" customWidth="1"/>
    <col min="6" max="6" width="3.28125" style="211" customWidth="1"/>
    <col min="7" max="7" width="11.00390625" style="216" customWidth="1"/>
    <col min="8" max="8" width="3.57421875" style="211" customWidth="1"/>
    <col min="9" max="9" width="8.421875" style="211" customWidth="1"/>
    <col min="10" max="11" width="0" style="211" hidden="1" customWidth="1"/>
    <col min="12" max="12" width="9.140625" style="211" customWidth="1"/>
    <col min="13" max="13" width="9.57421875" style="211" bestFit="1" customWidth="1"/>
    <col min="14" max="16384" width="9.140625" style="211" customWidth="1"/>
  </cols>
  <sheetData>
    <row r="1" spans="1:9" ht="12.75">
      <c r="A1" s="219"/>
      <c r="B1" s="219"/>
      <c r="C1" s="220"/>
      <c r="D1" s="207"/>
      <c r="E1" s="208" t="s">
        <v>32</v>
      </c>
      <c r="F1" s="209"/>
      <c r="G1" s="208" t="s">
        <v>32</v>
      </c>
      <c r="H1" s="209"/>
      <c r="I1" s="210" t="s">
        <v>33</v>
      </c>
    </row>
    <row r="2" spans="1:9" ht="13.5" customHeight="1">
      <c r="A2" s="219"/>
      <c r="B2" s="219"/>
      <c r="C2" s="220"/>
      <c r="D2" s="212"/>
      <c r="E2" s="213" t="s">
        <v>432</v>
      </c>
      <c r="F2" s="209"/>
      <c r="G2" s="213" t="s">
        <v>426</v>
      </c>
      <c r="H2" s="209"/>
      <c r="I2" s="214" t="s">
        <v>433</v>
      </c>
    </row>
    <row r="3" spans="1:9" ht="13.5" customHeight="1">
      <c r="A3" s="219"/>
      <c r="B3" s="219"/>
      <c r="C3" s="220"/>
      <c r="D3" s="212"/>
      <c r="E3" s="215" t="s">
        <v>34</v>
      </c>
      <c r="F3" s="100"/>
      <c r="G3" s="215" t="s">
        <v>34</v>
      </c>
      <c r="H3" s="100"/>
      <c r="I3" s="100" t="s">
        <v>35</v>
      </c>
    </row>
    <row r="4" spans="1:9" ht="6" customHeight="1">
      <c r="A4" s="219"/>
      <c r="B4" s="219"/>
      <c r="C4" s="220"/>
      <c r="D4" s="212"/>
      <c r="H4" s="220"/>
      <c r="I4" s="220"/>
    </row>
    <row r="5" spans="1:14" ht="13.5" customHeight="1">
      <c r="A5" s="219">
        <v>1</v>
      </c>
      <c r="B5" s="219"/>
      <c r="C5" s="211" t="s">
        <v>444</v>
      </c>
      <c r="D5" s="212" t="s">
        <v>450</v>
      </c>
      <c r="E5" s="41">
        <f>+'3.1 Yfirlit '!B67</f>
        <v>227495437</v>
      </c>
      <c r="F5" s="41"/>
      <c r="G5" s="41">
        <f>+'3.1 Yfirlit '!$B$64</f>
        <v>179861124</v>
      </c>
      <c r="H5" s="4"/>
      <c r="I5" s="36">
        <f aca="true" t="shared" si="0" ref="I5:I35">(E5/G5)-1</f>
        <v>0.2648394046508906</v>
      </c>
      <c r="L5" s="147"/>
      <c r="M5" s="216"/>
      <c r="N5" s="4"/>
    </row>
    <row r="6" spans="1:14" ht="13.5" customHeight="1">
      <c r="A6" s="219">
        <v>2</v>
      </c>
      <c r="B6" s="219"/>
      <c r="C6" s="211" t="s">
        <v>23</v>
      </c>
      <c r="D6" s="252" t="s">
        <v>334</v>
      </c>
      <c r="E6" s="41">
        <f>+'3.1 Yfirlit '!C67</f>
        <v>190972438</v>
      </c>
      <c r="F6" s="41"/>
      <c r="G6" s="41">
        <f>+'3.1 Yfirlit '!$C$64</f>
        <v>150701842</v>
      </c>
      <c r="H6" s="4"/>
      <c r="I6" s="36">
        <f t="shared" si="0"/>
        <v>0.2672203303261549</v>
      </c>
      <c r="L6" s="147"/>
      <c r="M6" s="216"/>
      <c r="N6" s="4"/>
    </row>
    <row r="7" spans="1:14" ht="13.5" customHeight="1">
      <c r="A7" s="219">
        <v>3</v>
      </c>
      <c r="B7" s="219"/>
      <c r="C7" s="211" t="s">
        <v>447</v>
      </c>
      <c r="D7" s="217" t="s">
        <v>36</v>
      </c>
      <c r="E7" s="41">
        <f>+'3.1 Yfirlit '!D67</f>
        <v>181296357</v>
      </c>
      <c r="F7" s="41"/>
      <c r="G7" s="41">
        <f>+'3.1 Yfirlit '!$D$64</f>
        <v>145777994</v>
      </c>
      <c r="H7" s="4"/>
      <c r="I7" s="36">
        <f t="shared" si="0"/>
        <v>0.24364694577975876</v>
      </c>
      <c r="L7" s="147"/>
      <c r="M7" s="216"/>
      <c r="N7" s="4"/>
    </row>
    <row r="8" spans="1:14" ht="13.5" customHeight="1">
      <c r="A8" s="219">
        <v>4</v>
      </c>
      <c r="B8" s="219"/>
      <c r="C8" s="211" t="s">
        <v>29</v>
      </c>
      <c r="E8" s="41">
        <f>+'3.1 Yfirlit '!E67</f>
        <v>71921992</v>
      </c>
      <c r="F8" s="41"/>
      <c r="G8" s="41">
        <f>+'3.1 Yfirlit '!$E$64</f>
        <v>59778384</v>
      </c>
      <c r="H8" s="4"/>
      <c r="I8" s="36">
        <f t="shared" si="0"/>
        <v>0.20314379860117993</v>
      </c>
      <c r="L8" s="147"/>
      <c r="M8" s="216"/>
      <c r="N8" s="4"/>
    </row>
    <row r="9" spans="1:14" ht="13.5" customHeight="1">
      <c r="A9" s="219">
        <v>5</v>
      </c>
      <c r="B9" s="219"/>
      <c r="C9" s="211" t="s">
        <v>16</v>
      </c>
      <c r="D9" s="212"/>
      <c r="E9" s="41">
        <f>+'3.1 Yfirlit '!F67</f>
        <v>47509108</v>
      </c>
      <c r="F9" s="41"/>
      <c r="G9" s="41">
        <f>+'3.1 Yfirlit '!$F$64</f>
        <v>39167662</v>
      </c>
      <c r="H9" s="4"/>
      <c r="I9" s="36">
        <f t="shared" si="0"/>
        <v>0.21296767726396326</v>
      </c>
      <c r="L9" s="147"/>
      <c r="M9" s="216"/>
      <c r="N9" s="4"/>
    </row>
    <row r="10" spans="1:14" ht="13.5" customHeight="1">
      <c r="A10" s="219">
        <v>6</v>
      </c>
      <c r="B10" s="219"/>
      <c r="C10" s="211" t="s">
        <v>4</v>
      </c>
      <c r="D10" s="212"/>
      <c r="E10" s="41">
        <f>+'3.1 Yfirlit '!G67</f>
        <v>44837328</v>
      </c>
      <c r="F10" s="41"/>
      <c r="G10" s="41">
        <f>+'3.1 Yfirlit '!$G$64</f>
        <v>35658117</v>
      </c>
      <c r="H10" s="4"/>
      <c r="I10" s="36">
        <f t="shared" si="0"/>
        <v>0.2574227629574495</v>
      </c>
      <c r="L10" s="147"/>
      <c r="M10" s="216"/>
      <c r="N10" s="4"/>
    </row>
    <row r="11" spans="1:14" ht="13.5" customHeight="1">
      <c r="A11" s="219">
        <v>7</v>
      </c>
      <c r="B11" s="219"/>
      <c r="C11" s="211" t="s">
        <v>402</v>
      </c>
      <c r="D11" s="212"/>
      <c r="E11" s="41">
        <f>+'3.1 Yfirlit '!H67</f>
        <v>42228399</v>
      </c>
      <c r="F11" s="41"/>
      <c r="G11" s="41">
        <f>+'3.1 Yfirlit '!$H$64</f>
        <v>33106691</v>
      </c>
      <c r="H11" s="4"/>
      <c r="I11" s="36">
        <f t="shared" si="0"/>
        <v>0.27552460618912344</v>
      </c>
      <c r="L11" s="147"/>
      <c r="M11" s="216"/>
      <c r="N11" s="4"/>
    </row>
    <row r="12" spans="1:14" ht="13.5" customHeight="1">
      <c r="A12" s="219">
        <v>8</v>
      </c>
      <c r="B12" s="219"/>
      <c r="C12" s="211" t="s">
        <v>31</v>
      </c>
      <c r="E12" s="41">
        <f>+'3.1 Yfirlit '!I67</f>
        <v>41614572</v>
      </c>
      <c r="F12" s="41"/>
      <c r="G12" s="41">
        <f>+'3.1 Yfirlit '!$I$64</f>
        <v>33790004</v>
      </c>
      <c r="H12" s="4"/>
      <c r="I12" s="36">
        <f t="shared" si="0"/>
        <v>0.23156457750049397</v>
      </c>
      <c r="L12" s="147"/>
      <c r="M12" s="216"/>
      <c r="N12" s="4"/>
    </row>
    <row r="13" spans="1:14" ht="13.5" customHeight="1">
      <c r="A13" s="219">
        <v>9</v>
      </c>
      <c r="B13" s="219"/>
      <c r="C13" s="211" t="s">
        <v>27</v>
      </c>
      <c r="E13" s="41">
        <f>+'3.1 Yfirlit '!J67</f>
        <v>33447367</v>
      </c>
      <c r="F13" s="41"/>
      <c r="G13" s="41">
        <f>+'3.1 Yfirlit '!$J$64</f>
        <v>27316928</v>
      </c>
      <c r="H13" s="4"/>
      <c r="I13" s="36">
        <f t="shared" si="0"/>
        <v>0.22441904887694553</v>
      </c>
      <c r="L13" s="147"/>
      <c r="M13" s="216"/>
      <c r="N13" s="4"/>
    </row>
    <row r="14" spans="1:14" ht="13.5" customHeight="1">
      <c r="A14" s="219">
        <v>10</v>
      </c>
      <c r="B14" s="219"/>
      <c r="C14" s="211" t="s">
        <v>30</v>
      </c>
      <c r="E14" s="41">
        <f>+'3.1 Yfirlit '!K67</f>
        <v>28908942</v>
      </c>
      <c r="F14" s="41"/>
      <c r="G14" s="41">
        <f>+'3.1 Yfirlit '!$K$64</f>
        <v>24282103</v>
      </c>
      <c r="H14" s="4"/>
      <c r="I14" s="36">
        <f t="shared" si="0"/>
        <v>0.1905452340763072</v>
      </c>
      <c r="L14" s="147"/>
      <c r="M14" s="216"/>
      <c r="N14" s="4"/>
    </row>
    <row r="15" spans="1:14" ht="13.5" customHeight="1">
      <c r="A15" s="219">
        <v>11</v>
      </c>
      <c r="B15" s="219"/>
      <c r="C15" s="211" t="s">
        <v>8</v>
      </c>
      <c r="D15" s="212"/>
      <c r="E15" s="41">
        <f>+'3.1 Yfirlit '!L67</f>
        <v>28673192</v>
      </c>
      <c r="F15" s="41"/>
      <c r="G15" s="41">
        <f>+'3.1 Yfirlit '!$L$64</f>
        <v>25567810</v>
      </c>
      <c r="H15" s="4"/>
      <c r="I15" s="36">
        <f t="shared" si="0"/>
        <v>0.12145670669486353</v>
      </c>
      <c r="L15" s="147"/>
      <c r="M15" s="216"/>
      <c r="N15" s="4"/>
    </row>
    <row r="16" spans="1:14" ht="13.5" customHeight="1">
      <c r="A16" s="219">
        <v>12</v>
      </c>
      <c r="B16" s="219"/>
      <c r="C16" s="211" t="s">
        <v>20</v>
      </c>
      <c r="D16" s="217" t="s">
        <v>36</v>
      </c>
      <c r="E16" s="41">
        <f>+'3.1 Yfirlit '!M67</f>
        <v>26117292</v>
      </c>
      <c r="F16" s="41"/>
      <c r="G16" s="41">
        <f>+'3.1 Yfirlit '!$M$64</f>
        <v>22759343</v>
      </c>
      <c r="H16" s="4"/>
      <c r="I16" s="36">
        <f t="shared" si="0"/>
        <v>0.14754156128320584</v>
      </c>
      <c r="L16" s="147"/>
      <c r="M16" s="216"/>
      <c r="N16" s="4"/>
    </row>
    <row r="17" spans="1:14" ht="13.5" customHeight="1">
      <c r="A17" s="219">
        <v>13</v>
      </c>
      <c r="B17" s="219"/>
      <c r="C17" s="211" t="s">
        <v>14</v>
      </c>
      <c r="D17" s="212"/>
      <c r="E17" s="41">
        <f>+'3.1 Yfirlit '!N67</f>
        <v>22142757</v>
      </c>
      <c r="F17" s="41"/>
      <c r="G17" s="41">
        <f>+'3.1 Yfirlit '!$N$64</f>
        <v>18667720</v>
      </c>
      <c r="H17" s="4"/>
      <c r="I17" s="36">
        <f t="shared" si="0"/>
        <v>0.1861521921263014</v>
      </c>
      <c r="L17" s="147"/>
      <c r="M17" s="216"/>
      <c r="N17" s="4"/>
    </row>
    <row r="18" spans="1:14" ht="13.5" customHeight="1">
      <c r="A18" s="219">
        <v>14</v>
      </c>
      <c r="B18" s="219"/>
      <c r="C18" s="211" t="s">
        <v>24</v>
      </c>
      <c r="E18" s="41">
        <f>+'3.1 Yfirlit '!O67</f>
        <v>22051329</v>
      </c>
      <c r="F18" s="41"/>
      <c r="G18" s="41">
        <f>+'3.1 Yfirlit '!$O$64</f>
        <v>17850447</v>
      </c>
      <c r="H18" s="4"/>
      <c r="I18" s="36">
        <f t="shared" si="0"/>
        <v>0.23533763608272662</v>
      </c>
      <c r="L18" s="147"/>
      <c r="M18" s="216"/>
      <c r="N18" s="4"/>
    </row>
    <row r="19" spans="1:14" ht="13.5" customHeight="1">
      <c r="A19" s="219">
        <v>15</v>
      </c>
      <c r="B19" s="219"/>
      <c r="C19" s="211" t="s">
        <v>7</v>
      </c>
      <c r="D19" s="212"/>
      <c r="E19" s="41">
        <f>+'3.1 Yfirlit '!P67</f>
        <v>21992914</v>
      </c>
      <c r="F19" s="41"/>
      <c r="G19" s="41">
        <f>+'3.1 Yfirlit '!$P$64</f>
        <v>18355920</v>
      </c>
      <c r="H19" s="4"/>
      <c r="I19" s="36">
        <f t="shared" si="0"/>
        <v>0.1981373856499702</v>
      </c>
      <c r="L19" s="147"/>
      <c r="M19" s="216"/>
      <c r="N19" s="4"/>
    </row>
    <row r="20" spans="1:14" ht="13.5" customHeight="1">
      <c r="A20" s="219">
        <v>16</v>
      </c>
      <c r="B20" s="219"/>
      <c r="C20" s="211" t="s">
        <v>22</v>
      </c>
      <c r="E20" s="41">
        <f>+'3.1 Yfirlit '!Q67</f>
        <v>21693310</v>
      </c>
      <c r="F20" s="41"/>
      <c r="G20" s="41">
        <f>+'3.1 Yfirlit '!$Q$64</f>
        <v>17595852</v>
      </c>
      <c r="H20" s="4"/>
      <c r="I20" s="36">
        <f t="shared" si="0"/>
        <v>0.23286499568193686</v>
      </c>
      <c r="L20" s="147"/>
      <c r="M20" s="216"/>
      <c r="N20" s="4"/>
    </row>
    <row r="21" spans="1:14" ht="13.5" customHeight="1">
      <c r="A21" s="219">
        <v>17</v>
      </c>
      <c r="B21" s="219"/>
      <c r="C21" s="211" t="s">
        <v>13</v>
      </c>
      <c r="D21" s="212" t="s">
        <v>37</v>
      </c>
      <c r="E21" s="41">
        <f>+'3.1 Yfirlit '!R67</f>
        <v>18541822</v>
      </c>
      <c r="F21" s="41"/>
      <c r="G21" s="41">
        <f>+'3.1 Yfirlit '!$R$64</f>
        <v>15519891</v>
      </c>
      <c r="H21" s="4"/>
      <c r="I21" s="36">
        <f t="shared" si="0"/>
        <v>0.19471341647953588</v>
      </c>
      <c r="L21" s="147"/>
      <c r="M21" s="216"/>
      <c r="N21" s="4"/>
    </row>
    <row r="22" spans="1:14" ht="13.5" customHeight="1">
      <c r="A22" s="219">
        <v>18</v>
      </c>
      <c r="B22" s="219"/>
      <c r="C22" s="211" t="s">
        <v>10</v>
      </c>
      <c r="D22" s="212"/>
      <c r="E22" s="41">
        <f>+'3.1 Yfirlit '!S67</f>
        <v>18235581</v>
      </c>
      <c r="F22" s="41"/>
      <c r="G22" s="41">
        <f>+'3.1 Yfirlit '!$S$64</f>
        <v>13894194</v>
      </c>
      <c r="H22" s="4"/>
      <c r="I22" s="36">
        <f t="shared" si="0"/>
        <v>0.3124605140823571</v>
      </c>
      <c r="L22" s="147"/>
      <c r="M22" s="216"/>
      <c r="N22" s="4"/>
    </row>
    <row r="23" spans="1:14" ht="13.5" customHeight="1">
      <c r="A23" s="219">
        <v>19</v>
      </c>
      <c r="B23" s="219"/>
      <c r="C23" s="211" t="s">
        <v>25</v>
      </c>
      <c r="E23" s="41">
        <f>+'3.1 Yfirlit '!T67</f>
        <v>17776934</v>
      </c>
      <c r="F23" s="41"/>
      <c r="G23" s="41">
        <f>+'3.1 Yfirlit '!$T64</f>
        <v>15062065</v>
      </c>
      <c r="H23" s="4"/>
      <c r="I23" s="36">
        <f t="shared" si="0"/>
        <v>0.18024547098953558</v>
      </c>
      <c r="L23" s="147"/>
      <c r="M23" s="216"/>
      <c r="N23" s="4"/>
    </row>
    <row r="24" spans="1:14" ht="13.5" customHeight="1">
      <c r="A24" s="219">
        <v>20</v>
      </c>
      <c r="B24" s="219"/>
      <c r="C24" s="211" t="s">
        <v>19</v>
      </c>
      <c r="D24" s="217" t="s">
        <v>449</v>
      </c>
      <c r="E24" s="41">
        <f>+'3.1 Yfirlit '!U67</f>
        <v>16680003</v>
      </c>
      <c r="F24" s="41"/>
      <c r="G24" s="41">
        <f>+'3.1 Yfirlit '!$U$64</f>
        <v>12382186</v>
      </c>
      <c r="H24" s="4"/>
      <c r="I24" s="36">
        <f t="shared" si="0"/>
        <v>0.34709678888687345</v>
      </c>
      <c r="L24" s="147"/>
      <c r="M24" s="216"/>
      <c r="N24" s="4"/>
    </row>
    <row r="25" spans="1:14" ht="13.5" customHeight="1">
      <c r="A25" s="219">
        <v>21</v>
      </c>
      <c r="B25" s="219"/>
      <c r="C25" s="211" t="s">
        <v>5</v>
      </c>
      <c r="D25" s="212"/>
      <c r="E25" s="41">
        <f>+'3.1 Yfirlit '!V67</f>
        <v>14917675</v>
      </c>
      <c r="F25" s="41"/>
      <c r="G25" s="41">
        <f>+'3.1 Yfirlit '!$V$64</f>
        <v>10352123</v>
      </c>
      <c r="H25" s="4"/>
      <c r="I25" s="36">
        <f t="shared" si="0"/>
        <v>0.44102567173902396</v>
      </c>
      <c r="L25" s="147"/>
      <c r="M25" s="216"/>
      <c r="N25" s="4"/>
    </row>
    <row r="26" spans="1:14" ht="13.5" customHeight="1">
      <c r="A26" s="219">
        <v>22</v>
      </c>
      <c r="B26" s="219"/>
      <c r="C26" s="211" t="s">
        <v>26</v>
      </c>
      <c r="E26" s="41">
        <f>+'3.1 Yfirlit '!W67</f>
        <v>13308503</v>
      </c>
      <c r="F26" s="41"/>
      <c r="G26" s="41">
        <f>+'3.1 Yfirlit '!$W$64</f>
        <v>11295059</v>
      </c>
      <c r="H26" s="4"/>
      <c r="I26" s="36">
        <f t="shared" si="0"/>
        <v>0.1782588298122214</v>
      </c>
      <c r="L26" s="147"/>
      <c r="M26" s="216"/>
      <c r="N26" s="4"/>
    </row>
    <row r="27" spans="1:14" ht="13.5" customHeight="1">
      <c r="A27" s="219">
        <v>23</v>
      </c>
      <c r="B27" s="219"/>
      <c r="C27" s="211" t="s">
        <v>2</v>
      </c>
      <c r="D27" s="212"/>
      <c r="E27" s="41">
        <f>+'3.1 Yfirlit '!X67</f>
        <v>11730153</v>
      </c>
      <c r="F27" s="41"/>
      <c r="G27" s="41">
        <f>+'3.1 Yfirlit '!$X$64</f>
        <v>10193237</v>
      </c>
      <c r="H27" s="4"/>
      <c r="I27" s="36">
        <f t="shared" si="0"/>
        <v>0.15077801094980914</v>
      </c>
      <c r="L27" s="147"/>
      <c r="M27" s="216"/>
      <c r="N27" s="4"/>
    </row>
    <row r="28" spans="1:14" ht="13.5" customHeight="1">
      <c r="A28" s="219">
        <v>24</v>
      </c>
      <c r="B28" s="219"/>
      <c r="C28" s="211" t="s">
        <v>18</v>
      </c>
      <c r="D28" s="212" t="s">
        <v>37</v>
      </c>
      <c r="E28" s="41">
        <f>+'3.1 Yfirlit '!Y67</f>
        <v>11462023</v>
      </c>
      <c r="F28" s="41"/>
      <c r="G28" s="41">
        <f>+'3.1 Yfirlit '!$Y$64</f>
        <v>10959237</v>
      </c>
      <c r="H28" s="4"/>
      <c r="I28" s="36">
        <f t="shared" si="0"/>
        <v>0.045877828903599704</v>
      </c>
      <c r="L28" s="147"/>
      <c r="M28" s="216"/>
      <c r="N28" s="4"/>
    </row>
    <row r="29" spans="1:14" ht="13.5" customHeight="1">
      <c r="A29" s="219">
        <v>25</v>
      </c>
      <c r="B29" s="219"/>
      <c r="C29" s="211" t="s">
        <v>442</v>
      </c>
      <c r="D29" s="212"/>
      <c r="E29" s="41">
        <f>+'3.1 Yfirlit '!Z67</f>
        <v>10679590</v>
      </c>
      <c r="F29" s="41"/>
      <c r="G29" s="41">
        <f>+'3.1 Yfirlit '!$Z$64</f>
        <v>9071163</v>
      </c>
      <c r="H29" s="4"/>
      <c r="I29" s="36">
        <f t="shared" si="0"/>
        <v>0.1773121043023922</v>
      </c>
      <c r="L29" s="147"/>
      <c r="M29" s="216"/>
      <c r="N29" s="4"/>
    </row>
    <row r="30" spans="1:14" ht="13.5" customHeight="1">
      <c r="A30" s="219">
        <v>26</v>
      </c>
      <c r="B30" s="219"/>
      <c r="C30" s="211" t="s">
        <v>435</v>
      </c>
      <c r="D30" s="212" t="s">
        <v>452</v>
      </c>
      <c r="E30" s="41">
        <f>+'3.1 Yfirlit '!AA67</f>
        <v>6265271</v>
      </c>
      <c r="F30" s="41"/>
      <c r="G30" s="41">
        <f>+'3.1 Yfirlit '!$AA$64</f>
        <v>4096092</v>
      </c>
      <c r="H30" s="4"/>
      <c r="I30" s="36">
        <f t="shared" si="0"/>
        <v>0.5295728220948162</v>
      </c>
      <c r="L30" s="147"/>
      <c r="M30" s="216"/>
      <c r="N30" s="4"/>
    </row>
    <row r="31" spans="1:14" ht="13.5" customHeight="1">
      <c r="A31" s="219">
        <v>27</v>
      </c>
      <c r="B31" s="219"/>
      <c r="C31" s="211" t="s">
        <v>11</v>
      </c>
      <c r="D31" s="212" t="s">
        <v>453</v>
      </c>
      <c r="E31" s="41">
        <f>+'3.1 Yfirlit '!AB67</f>
        <v>3518680</v>
      </c>
      <c r="F31" s="41"/>
      <c r="G31" s="41">
        <f>+'3.1 Yfirlit '!AB64</f>
        <v>3119404</v>
      </c>
      <c r="H31" s="4"/>
      <c r="I31" s="36">
        <f t="shared" si="0"/>
        <v>0.12799752773286177</v>
      </c>
      <c r="L31" s="147"/>
      <c r="M31" s="216"/>
      <c r="N31" s="4"/>
    </row>
    <row r="32" spans="1:14" ht="13.5" customHeight="1">
      <c r="A32" s="219">
        <v>28</v>
      </c>
      <c r="B32" s="219"/>
      <c r="C32" s="211" t="s">
        <v>17</v>
      </c>
      <c r="D32" s="212"/>
      <c r="E32" s="41">
        <f>+'3.1 Yfirlit '!AC67</f>
        <v>3328634</v>
      </c>
      <c r="F32" s="41"/>
      <c r="G32" s="41">
        <f>+'3.1 Yfirlit '!AC64</f>
        <v>2960016</v>
      </c>
      <c r="H32" s="4"/>
      <c r="I32" s="36">
        <f t="shared" si="0"/>
        <v>0.12453243495981092</v>
      </c>
      <c r="L32" s="147"/>
      <c r="M32" s="216"/>
      <c r="N32" s="4"/>
    </row>
    <row r="33" spans="1:14" ht="13.5" customHeight="1">
      <c r="A33" s="219">
        <v>29</v>
      </c>
      <c r="B33" s="219"/>
      <c r="C33" s="211" t="s">
        <v>9</v>
      </c>
      <c r="D33" s="212"/>
      <c r="E33" s="41">
        <f>+'3.1 Yfirlit '!AD67</f>
        <v>2909711</v>
      </c>
      <c r="F33" s="41"/>
      <c r="G33" s="41">
        <f>+'3.1 Yfirlit '!AD64</f>
        <v>2542380</v>
      </c>
      <c r="H33" s="4"/>
      <c r="I33" s="36">
        <f t="shared" si="0"/>
        <v>0.14448312211392467</v>
      </c>
      <c r="L33" s="147"/>
      <c r="M33" s="216"/>
      <c r="N33" s="4"/>
    </row>
    <row r="34" spans="1:14" ht="13.5" customHeight="1">
      <c r="A34" s="219">
        <v>30</v>
      </c>
      <c r="B34" s="219"/>
      <c r="C34" s="211" t="s">
        <v>12</v>
      </c>
      <c r="D34" s="212" t="s">
        <v>38</v>
      </c>
      <c r="E34" s="41">
        <f>+'3.1 Yfirlit '!AE67</f>
        <v>2635239</v>
      </c>
      <c r="F34" s="41"/>
      <c r="G34" s="41">
        <f>+'3.1 Yfirlit '!AE64</f>
        <v>2418684</v>
      </c>
      <c r="H34" s="4"/>
      <c r="I34" s="36">
        <f t="shared" si="0"/>
        <v>0.08953422605019923</v>
      </c>
      <c r="L34" s="147"/>
      <c r="M34" s="216"/>
      <c r="N34" s="4"/>
    </row>
    <row r="35" spans="1:14" ht="13.5" customHeight="1">
      <c r="A35" s="219">
        <v>31</v>
      </c>
      <c r="B35" s="219"/>
      <c r="C35" s="211" t="s">
        <v>441</v>
      </c>
      <c r="D35" s="212" t="s">
        <v>37</v>
      </c>
      <c r="E35" s="41">
        <f>+'3.1 Yfirlit '!AF67</f>
        <v>2144938</v>
      </c>
      <c r="F35" s="41"/>
      <c r="G35" s="41">
        <f>+'3.1 Yfirlit '!AF64</f>
        <v>1306002</v>
      </c>
      <c r="H35" s="4"/>
      <c r="I35" s="36">
        <f t="shared" si="0"/>
        <v>0.642369613522797</v>
      </c>
      <c r="L35" s="147"/>
      <c r="M35" s="216"/>
      <c r="N35" s="4"/>
    </row>
    <row r="36" spans="1:14" ht="13.5" customHeight="1">
      <c r="A36" s="219">
        <v>32</v>
      </c>
      <c r="B36" s="219"/>
      <c r="C36" s="211" t="s">
        <v>21</v>
      </c>
      <c r="E36" s="41">
        <f>+'3.1 Yfirlit '!AG67</f>
        <v>2138223</v>
      </c>
      <c r="F36" s="41"/>
      <c r="G36" s="41">
        <f>+'3.1 Yfirlit '!AG64</f>
        <v>1842771</v>
      </c>
      <c r="H36" s="4"/>
      <c r="I36" s="36">
        <f aca="true" t="shared" si="1" ref="I36:I51">(E36/G36)-1</f>
        <v>0.16033028520635506</v>
      </c>
      <c r="L36" s="147"/>
      <c r="M36" s="216"/>
      <c r="N36" s="4"/>
    </row>
    <row r="37" spans="1:14" ht="13.5" customHeight="1">
      <c r="A37" s="219">
        <v>33</v>
      </c>
      <c r="B37" s="219"/>
      <c r="C37" s="211" t="s">
        <v>443</v>
      </c>
      <c r="D37" s="212" t="s">
        <v>37</v>
      </c>
      <c r="E37" s="41">
        <f>+'3.1 Yfirlit '!AH67</f>
        <v>2063520</v>
      </c>
      <c r="F37" s="41"/>
      <c r="G37" s="41">
        <f>+'3.1 Yfirlit '!AH64</f>
        <v>1747773</v>
      </c>
      <c r="H37" s="4"/>
      <c r="I37" s="36">
        <f t="shared" si="1"/>
        <v>0.18065675576862672</v>
      </c>
      <c r="L37" s="147"/>
      <c r="M37" s="216"/>
      <c r="N37" s="4"/>
    </row>
    <row r="38" spans="1:14" ht="13.5" customHeight="1">
      <c r="A38" s="219">
        <v>34</v>
      </c>
      <c r="B38" s="219"/>
      <c r="C38" s="211" t="s">
        <v>434</v>
      </c>
      <c r="D38" s="212" t="s">
        <v>37</v>
      </c>
      <c r="E38" s="41">
        <f>+'3.1 Yfirlit '!AI67</f>
        <v>1859531</v>
      </c>
      <c r="F38" s="41"/>
      <c r="G38" s="41">
        <f>+'3.1 Yfirlit '!AI64</f>
        <v>1625460</v>
      </c>
      <c r="H38" s="4"/>
      <c r="I38" s="36">
        <f t="shared" si="1"/>
        <v>0.14400292840180628</v>
      </c>
      <c r="L38" s="147"/>
      <c r="M38" s="216"/>
      <c r="N38" s="4"/>
    </row>
    <row r="39" spans="1:14" ht="13.5" customHeight="1">
      <c r="A39" s="219">
        <v>35</v>
      </c>
      <c r="B39" s="219"/>
      <c r="C39" s="211" t="s">
        <v>439</v>
      </c>
      <c r="D39" s="212" t="s">
        <v>38</v>
      </c>
      <c r="E39" s="41">
        <f>+'3.1 Yfirlit '!AJ67</f>
        <v>1596327</v>
      </c>
      <c r="F39" s="41"/>
      <c r="G39" s="41">
        <f>+'3.1 Yfirlit '!AJ64</f>
        <v>1480328</v>
      </c>
      <c r="H39" s="4"/>
      <c r="I39" s="36">
        <f t="shared" si="1"/>
        <v>0.0783603363578882</v>
      </c>
      <c r="L39" s="147"/>
      <c r="M39" s="216"/>
      <c r="N39" s="4"/>
    </row>
    <row r="40" spans="1:14" ht="13.5" customHeight="1">
      <c r="A40" s="219">
        <v>36</v>
      </c>
      <c r="B40" s="219"/>
      <c r="C40" s="211" t="s">
        <v>6</v>
      </c>
      <c r="D40" s="212" t="s">
        <v>37</v>
      </c>
      <c r="E40" s="41">
        <f>+'3.1 Yfirlit '!AK67</f>
        <v>1030488</v>
      </c>
      <c r="F40" s="41"/>
      <c r="G40" s="41">
        <f>+'3.1 Yfirlit '!AK64</f>
        <v>946454</v>
      </c>
      <c r="H40" s="4"/>
      <c r="I40" s="36">
        <f t="shared" si="1"/>
        <v>0.088788255953274</v>
      </c>
      <c r="L40" s="147"/>
      <c r="M40" s="216"/>
      <c r="N40" s="4"/>
    </row>
    <row r="41" spans="1:14" ht="13.5" customHeight="1">
      <c r="A41" s="219">
        <v>37</v>
      </c>
      <c r="B41" s="219"/>
      <c r="C41" s="211" t="s">
        <v>436</v>
      </c>
      <c r="D41" s="212" t="s">
        <v>38</v>
      </c>
      <c r="E41" s="41">
        <f>+'3.1 Yfirlit '!AL67</f>
        <v>733214</v>
      </c>
      <c r="F41" s="41"/>
      <c r="G41" s="41">
        <f>+'3.1 Yfirlit '!AL64</f>
        <v>702482</v>
      </c>
      <c r="H41" s="4"/>
      <c r="I41" s="36">
        <f t="shared" si="1"/>
        <v>0.04374774015561966</v>
      </c>
      <c r="L41" s="147"/>
      <c r="M41" s="216"/>
      <c r="N41" s="4"/>
    </row>
    <row r="42" spans="1:14" ht="13.5" customHeight="1">
      <c r="A42" s="219">
        <v>38</v>
      </c>
      <c r="B42" s="219"/>
      <c r="C42" s="211" t="s">
        <v>3</v>
      </c>
      <c r="D42" s="212" t="s">
        <v>37</v>
      </c>
      <c r="E42" s="41">
        <f>+'3.1 Yfirlit '!AM67</f>
        <v>681958</v>
      </c>
      <c r="F42" s="41"/>
      <c r="G42" s="41">
        <f>+'3.1 Yfirlit '!AM64</f>
        <v>608528</v>
      </c>
      <c r="H42" s="4"/>
      <c r="I42" s="36">
        <f t="shared" si="1"/>
        <v>0.12066823547971506</v>
      </c>
      <c r="L42" s="147"/>
      <c r="M42" s="216"/>
      <c r="N42" s="4"/>
    </row>
    <row r="43" spans="1:14" ht="13.5" customHeight="1">
      <c r="A43" s="219">
        <v>39</v>
      </c>
      <c r="B43" s="219"/>
      <c r="C43" s="211" t="s">
        <v>437</v>
      </c>
      <c r="D43" s="212" t="s">
        <v>38</v>
      </c>
      <c r="E43" s="41">
        <f>+'3.1 Yfirlit '!AN67</f>
        <v>647776</v>
      </c>
      <c r="F43" s="41"/>
      <c r="G43" s="41">
        <f>+'3.1 Yfirlit '!AN64</f>
        <v>613988</v>
      </c>
      <c r="H43" s="4"/>
      <c r="I43" s="36">
        <f t="shared" si="1"/>
        <v>0.0550303914734489</v>
      </c>
      <c r="L43" s="147"/>
      <c r="M43" s="216"/>
      <c r="N43" s="4"/>
    </row>
    <row r="44" spans="1:14" ht="13.5" customHeight="1">
      <c r="A44" s="219">
        <v>40</v>
      </c>
      <c r="B44" s="219"/>
      <c r="C44" s="211" t="s">
        <v>440</v>
      </c>
      <c r="D44" s="212" t="s">
        <v>38</v>
      </c>
      <c r="E44" s="41">
        <f>+'3.1 Yfirlit '!AO67</f>
        <v>514859</v>
      </c>
      <c r="F44" s="41"/>
      <c r="G44" s="41">
        <f>+'3.1 Yfirlit '!AO64</f>
        <v>505608</v>
      </c>
      <c r="H44" s="4"/>
      <c r="I44" s="36">
        <f t="shared" si="1"/>
        <v>0.01829678327874551</v>
      </c>
      <c r="L44" s="147"/>
      <c r="M44" s="216"/>
      <c r="N44" s="4"/>
    </row>
    <row r="45" spans="1:14" ht="13.5" customHeight="1">
      <c r="A45" s="219">
        <v>41</v>
      </c>
      <c r="B45" s="219"/>
      <c r="C45" s="211" t="s">
        <v>28</v>
      </c>
      <c r="D45" s="212" t="s">
        <v>38</v>
      </c>
      <c r="E45" s="41">
        <f>+'3.1 Yfirlit '!AP67</f>
        <v>457851</v>
      </c>
      <c r="F45" s="41"/>
      <c r="G45" s="41">
        <f>+'3.1 Yfirlit '!AP64</f>
        <v>458796</v>
      </c>
      <c r="H45" s="4"/>
      <c r="I45" s="36">
        <f t="shared" si="1"/>
        <v>-0.002059738968953506</v>
      </c>
      <c r="L45" s="147"/>
      <c r="M45" s="216"/>
      <c r="N45" s="4"/>
    </row>
    <row r="46" spans="1:14" ht="13.5" customHeight="1">
      <c r="A46" s="219">
        <v>42</v>
      </c>
      <c r="B46" s="219"/>
      <c r="C46" s="211" t="s">
        <v>420</v>
      </c>
      <c r="D46" s="212" t="s">
        <v>37</v>
      </c>
      <c r="E46" s="41">
        <f>+'3.1 Yfirlit '!AQ67</f>
        <v>419890</v>
      </c>
      <c r="F46" s="41"/>
      <c r="G46" s="41">
        <f>+'3.1 Yfirlit '!AQ64</f>
        <v>399524</v>
      </c>
      <c r="H46" s="4"/>
      <c r="I46" s="36">
        <f t="shared" si="1"/>
        <v>0.050975661036633646</v>
      </c>
      <c r="L46" s="147"/>
      <c r="M46" s="216"/>
      <c r="N46" s="4"/>
    </row>
    <row r="47" spans="1:14" ht="13.5" customHeight="1">
      <c r="A47" s="219">
        <v>43</v>
      </c>
      <c r="B47" s="219"/>
      <c r="C47" s="211" t="s">
        <v>15</v>
      </c>
      <c r="D47" s="212" t="s">
        <v>37</v>
      </c>
      <c r="E47" s="41">
        <f>+'3.1 Yfirlit '!AR67</f>
        <v>212579</v>
      </c>
      <c r="F47" s="41"/>
      <c r="G47" s="41">
        <f>+'3.1 Yfirlit '!AR64</f>
        <v>210244</v>
      </c>
      <c r="H47" s="4"/>
      <c r="I47" s="36">
        <f t="shared" si="1"/>
        <v>0.011106143338216468</v>
      </c>
      <c r="L47" s="147"/>
      <c r="M47" s="216"/>
      <c r="N47" s="4"/>
    </row>
    <row r="48" spans="1:14" ht="13.5" customHeight="1">
      <c r="A48" s="219">
        <v>44</v>
      </c>
      <c r="B48" s="219"/>
      <c r="C48" s="211" t="s">
        <v>438</v>
      </c>
      <c r="D48" s="212" t="s">
        <v>452</v>
      </c>
      <c r="E48" s="41">
        <f>+'3.1 Yfirlit '!AS67</f>
        <v>71767</v>
      </c>
      <c r="F48" s="41"/>
      <c r="G48" s="41">
        <f>+'3.1 Yfirlit '!AS64</f>
        <v>88535</v>
      </c>
      <c r="H48" s="4"/>
      <c r="I48" s="36">
        <f t="shared" si="1"/>
        <v>-0.18939402496187951</v>
      </c>
      <c r="L48" s="147"/>
      <c r="M48" s="216"/>
      <c r="N48" s="4"/>
    </row>
    <row r="49" spans="1:14" ht="13.5" customHeight="1">
      <c r="A49" s="219">
        <v>45</v>
      </c>
      <c r="B49" s="219"/>
      <c r="C49" s="211" t="s">
        <v>446</v>
      </c>
      <c r="D49" s="217" t="s">
        <v>37</v>
      </c>
      <c r="E49" s="41">
        <f>+'3.1 Yfirlit '!AT67</f>
        <v>55887</v>
      </c>
      <c r="F49" s="41"/>
      <c r="G49" s="41">
        <f>+'3.1 Yfirlit '!AT64</f>
        <v>-16387</v>
      </c>
      <c r="H49" s="4"/>
      <c r="I49" s="250" t="s">
        <v>401</v>
      </c>
      <c r="L49" s="147"/>
      <c r="M49" s="216"/>
      <c r="N49" s="4"/>
    </row>
    <row r="50" spans="1:14" ht="13.5" customHeight="1">
      <c r="A50" s="219">
        <v>46</v>
      </c>
      <c r="B50" s="219"/>
      <c r="C50" s="211" t="s">
        <v>445</v>
      </c>
      <c r="D50" s="217" t="s">
        <v>38</v>
      </c>
      <c r="E50" s="251">
        <f>+'3.1 Yfirlit '!AU67</f>
        <v>7783</v>
      </c>
      <c r="F50" s="41"/>
      <c r="G50" s="251">
        <f>+'3.1 Yfirlit '!AU64</f>
        <v>7967</v>
      </c>
      <c r="H50" s="4"/>
      <c r="I50" s="303">
        <f>(E50/G50)-1</f>
        <v>-0.023095267980419276</v>
      </c>
      <c r="L50" s="147"/>
      <c r="M50" s="216"/>
      <c r="N50" s="4"/>
    </row>
    <row r="51" spans="1:13" ht="15.75" customHeight="1">
      <c r="A51" s="211"/>
      <c r="B51" s="219"/>
      <c r="C51" s="221" t="s">
        <v>42</v>
      </c>
      <c r="E51" s="216">
        <f>SUM(E5:E50)</f>
        <v>1219529144</v>
      </c>
      <c r="F51" s="216"/>
      <c r="G51" s="216">
        <f>SUM(G5:G50)</f>
        <v>986631745</v>
      </c>
      <c r="H51" s="4"/>
      <c r="I51" s="36">
        <f t="shared" si="1"/>
        <v>0.23605301591020678</v>
      </c>
      <c r="L51" s="147"/>
      <c r="M51" s="216"/>
    </row>
    <row r="52" spans="1:13" ht="15.75" customHeight="1">
      <c r="A52" s="211"/>
      <c r="B52" s="219"/>
      <c r="C52" s="221"/>
      <c r="F52" s="216"/>
      <c r="H52" s="4"/>
      <c r="I52" s="36"/>
      <c r="L52" s="147"/>
      <c r="M52" s="216"/>
    </row>
    <row r="53" spans="1:13" ht="15.75" customHeight="1">
      <c r="A53" s="211"/>
      <c r="B53" s="219"/>
      <c r="C53" s="221"/>
      <c r="F53" s="216"/>
      <c r="H53" s="4"/>
      <c r="I53" s="36"/>
      <c r="L53" s="147"/>
      <c r="M53" s="216"/>
    </row>
    <row r="54" spans="1:13" ht="15.75" customHeight="1">
      <c r="A54" s="211"/>
      <c r="B54" s="219"/>
      <c r="C54" s="221"/>
      <c r="F54" s="216"/>
      <c r="H54" s="4"/>
      <c r="I54" s="36"/>
      <c r="L54" s="147"/>
      <c r="M54" s="216"/>
    </row>
    <row r="55" spans="1:12" ht="12.75" customHeight="1">
      <c r="A55" s="305"/>
      <c r="B55" s="305"/>
      <c r="C55" s="306"/>
      <c r="L55" s="147"/>
    </row>
    <row r="56" spans="1:12" ht="12.75">
      <c r="A56" s="223" t="s">
        <v>39</v>
      </c>
      <c r="L56" s="147"/>
    </row>
    <row r="57" spans="1:12" ht="12.75" customHeight="1">
      <c r="A57" s="224" t="s">
        <v>40</v>
      </c>
      <c r="I57" s="225"/>
      <c r="L57" s="328"/>
    </row>
    <row r="58" spans="1:9" ht="12.75" customHeight="1">
      <c r="A58" s="224" t="s">
        <v>448</v>
      </c>
      <c r="I58" s="225"/>
    </row>
    <row r="59" spans="1:9" ht="12.75" customHeight="1">
      <c r="A59" s="224" t="s">
        <v>419</v>
      </c>
      <c r="I59" s="225"/>
    </row>
    <row r="60" ht="12.75">
      <c r="A60" s="224" t="s">
        <v>451</v>
      </c>
    </row>
    <row r="61" ht="12.75">
      <c r="E61" s="226"/>
    </row>
  </sheetData>
  <sheetProtection/>
  <printOptions/>
  <pageMargins left="0.7480314960629921" right="0.31496062992125984" top="0.984251968503937" bottom="0" header="0.2362204724409449" footer="0.15748031496062992"/>
  <pageSetup firstPageNumber="8" useFirstPageNumber="1" horizontalDpi="600" verticalDpi="600" orientation="portrait" paperSize="9" r:id="rId1"/>
  <headerFooter alignWithMargins="0">
    <oddHeader>&amp;C&amp;"Times New Roman,Bold"&amp;14 2.2. YFIRLIT YFIR LÍFEYRISSJÓÐI Í STÆRÐARRÖÐ 31.12.2005</oddHeader>
    <oddFooter>&amp;R&amp;"Times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65"/>
  <sheetViews>
    <sheetView view="pageBreakPreview" zoomScaleSheetLayoutView="100" zoomScalePageLayoutView="0" workbookViewId="0" topLeftCell="A1">
      <pane xSplit="2" ySplit="4" topLeftCell="C11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D17" activeCellId="1" sqref="D11 D17"/>
    </sheetView>
  </sheetViews>
  <sheetFormatPr defaultColWidth="9.140625" defaultRowHeight="12.75"/>
  <cols>
    <col min="1" max="1" width="3.28125" style="8" customWidth="1"/>
    <col min="2" max="2" width="0.9921875" style="8" customWidth="1"/>
    <col min="3" max="3" width="36.7109375" style="8" customWidth="1"/>
    <col min="4" max="4" width="10.7109375" style="8" customWidth="1"/>
    <col min="5" max="6" width="10.57421875" style="8" bestFit="1" customWidth="1"/>
    <col min="7" max="7" width="10.421875" style="8" bestFit="1" customWidth="1"/>
    <col min="8" max="8" width="10.57421875" style="8" bestFit="1" customWidth="1"/>
    <col min="9" max="9" width="10.421875" style="8" bestFit="1" customWidth="1"/>
    <col min="10" max="16384" width="9.140625" style="8" customWidth="1"/>
  </cols>
  <sheetData>
    <row r="1" spans="5:9" ht="24" customHeight="1">
      <c r="E1" s="360" t="s">
        <v>382</v>
      </c>
      <c r="F1" s="360"/>
      <c r="G1" s="360"/>
      <c r="H1" s="360"/>
      <c r="I1" s="227" t="s">
        <v>48</v>
      </c>
    </row>
    <row r="2" spans="1:8" ht="12" customHeight="1">
      <c r="A2" s="219"/>
      <c r="B2" s="219"/>
      <c r="C2" s="220"/>
      <c r="D2" s="230" t="s">
        <v>32</v>
      </c>
      <c r="E2" s="308" t="s">
        <v>46</v>
      </c>
      <c r="F2" s="308" t="s">
        <v>43</v>
      </c>
      <c r="G2" s="308" t="s">
        <v>44</v>
      </c>
      <c r="H2" s="309" t="s">
        <v>587</v>
      </c>
    </row>
    <row r="3" spans="1:9" ht="12.75">
      <c r="A3" s="219"/>
      <c r="B3" s="219"/>
      <c r="C3" s="220" t="s">
        <v>45</v>
      </c>
      <c r="D3" s="227" t="s">
        <v>432</v>
      </c>
      <c r="E3" s="231"/>
      <c r="F3" s="308" t="s">
        <v>47</v>
      </c>
      <c r="G3" s="308" t="s">
        <v>47</v>
      </c>
      <c r="H3" s="309" t="s">
        <v>582</v>
      </c>
      <c r="I3" s="231"/>
    </row>
    <row r="4" spans="1:9" ht="5.25" customHeight="1">
      <c r="A4" s="219"/>
      <c r="B4" s="219"/>
      <c r="C4" s="220"/>
      <c r="D4" s="216"/>
      <c r="E4" s="216"/>
      <c r="F4" s="216"/>
      <c r="G4" s="216"/>
      <c r="H4" s="216"/>
      <c r="I4" s="216"/>
    </row>
    <row r="5" spans="1:9" s="127" customFormat="1" ht="12" customHeight="1">
      <c r="A5" s="219">
        <v>1</v>
      </c>
      <c r="B5" s="219"/>
      <c r="C5" s="211" t="s">
        <v>444</v>
      </c>
      <c r="D5" s="147">
        <v>227495437</v>
      </c>
      <c r="E5" s="13">
        <f>+'4.1. Samtryggingard.'!D65</f>
        <v>67474437</v>
      </c>
      <c r="F5" s="13">
        <f>+'4.1. Samtryggingard.'!C65</f>
        <v>155738410</v>
      </c>
      <c r="G5" s="13"/>
      <c r="H5" s="13"/>
      <c r="I5" s="13">
        <f>+'5.1. Séreignard.'!C66+'5.1. Séreignard.'!D66+'5.1. Séreignard.'!E66</f>
        <v>4282590</v>
      </c>
    </row>
    <row r="6" spans="1:9" s="127" customFormat="1" ht="12" customHeight="1">
      <c r="A6" s="219">
        <v>2</v>
      </c>
      <c r="B6" s="219"/>
      <c r="C6" s="211" t="s">
        <v>23</v>
      </c>
      <c r="D6" s="147">
        <v>190972438</v>
      </c>
      <c r="E6" s="13">
        <f>+'4.1. Samtryggingard.'!E65</f>
        <v>186848342</v>
      </c>
      <c r="F6" s="13"/>
      <c r="G6" s="13"/>
      <c r="H6" s="13"/>
      <c r="I6" s="13">
        <f>+'5.1. Séreignard.'!F66</f>
        <v>4124096</v>
      </c>
    </row>
    <row r="7" spans="1:9" s="127" customFormat="1" ht="12" customHeight="1">
      <c r="A7" s="219">
        <v>3</v>
      </c>
      <c r="B7" s="219"/>
      <c r="C7" s="211" t="s">
        <v>447</v>
      </c>
      <c r="D7" s="147">
        <v>181296357</v>
      </c>
      <c r="E7" s="13" t="s">
        <v>41</v>
      </c>
      <c r="F7" s="13"/>
      <c r="G7" s="13"/>
      <c r="H7" s="13">
        <f>+'4.1. Samtryggingard.'!F65</f>
        <v>179702206</v>
      </c>
      <c r="I7" s="13">
        <f>+'5.1. Séreignard.'!G66+'5.1. Séreignard.'!H66+'5.1. Séreignard.'!I66</f>
        <v>1594151</v>
      </c>
    </row>
    <row r="8" spans="1:9" s="127" customFormat="1" ht="12" customHeight="1">
      <c r="A8" s="219">
        <v>4</v>
      </c>
      <c r="B8" s="219"/>
      <c r="C8" s="211" t="s">
        <v>29</v>
      </c>
      <c r="D8" s="147">
        <v>71921992</v>
      </c>
      <c r="E8" s="13">
        <f>+'4.1. Samtryggingard.'!G65</f>
        <v>66025625</v>
      </c>
      <c r="F8" s="13"/>
      <c r="G8" s="13">
        <f>+'4.1. Samtryggingard.'!H65</f>
        <v>3728391</v>
      </c>
      <c r="H8" s="13"/>
      <c r="I8" s="13">
        <f>+'5.1. Séreignard.'!J121+'5.1. Séreignard.'!K121+'5.1. Séreignard.'!L121+'5.1. Séreignard.'!M121+'5.1. Séreignard.'!N121+'5.1. Séreignard.'!O121+'5.1. Séreignard.'!P121</f>
        <v>2167976</v>
      </c>
    </row>
    <row r="9" spans="1:9" s="127" customFormat="1" ht="12" customHeight="1">
      <c r="A9" s="219">
        <v>5</v>
      </c>
      <c r="B9" s="219"/>
      <c r="C9" s="211" t="s">
        <v>16</v>
      </c>
      <c r="D9" s="147">
        <v>47509108</v>
      </c>
      <c r="E9" s="13">
        <f>+'4.1. Samtryggingard.'!I65</f>
        <v>45904495</v>
      </c>
      <c r="F9" s="13"/>
      <c r="G9" s="13"/>
      <c r="H9" s="13"/>
      <c r="I9" s="13">
        <f>+'5.1. Séreignard.'!Q66+'5.1. Séreignard.'!R66</f>
        <v>1604613</v>
      </c>
    </row>
    <row r="10" spans="1:9" s="127" customFormat="1" ht="12" customHeight="1">
      <c r="A10" s="219">
        <v>6</v>
      </c>
      <c r="B10" s="219"/>
      <c r="C10" s="211" t="s">
        <v>4</v>
      </c>
      <c r="D10" s="147">
        <v>44837328</v>
      </c>
      <c r="E10" s="13"/>
      <c r="F10" s="13"/>
      <c r="G10" s="13">
        <f>+'4.1. Samtryggingard.'!J65</f>
        <v>7112348</v>
      </c>
      <c r="H10" s="13"/>
      <c r="I10" s="13">
        <f>+'5.1. Séreignard.'!S66+'5.1. Séreignard.'!T66+'5.1. Séreignard.'!U66</f>
        <v>37724980</v>
      </c>
    </row>
    <row r="11" spans="1:9" s="127" customFormat="1" ht="12" customHeight="1">
      <c r="A11" s="219">
        <v>7</v>
      </c>
      <c r="B11" s="219"/>
      <c r="C11" s="211" t="s">
        <v>402</v>
      </c>
      <c r="D11" s="147">
        <v>42228399</v>
      </c>
      <c r="E11" s="13"/>
      <c r="F11" s="13"/>
      <c r="G11" s="13">
        <f>+'4.1. Samtryggingard.'!K65</f>
        <v>8439911</v>
      </c>
      <c r="H11" s="13"/>
      <c r="I11" s="13">
        <f>+'5.1. Séreignard.'!V66+'5.1. Séreignard.'!W66+'5.1. Séreignard.'!X66+'5.1. Séreignard.'!Y66</f>
        <v>33788488</v>
      </c>
    </row>
    <row r="12" spans="1:9" s="127" customFormat="1" ht="12" customHeight="1">
      <c r="A12" s="219">
        <v>8</v>
      </c>
      <c r="B12" s="219"/>
      <c r="C12" s="211" t="s">
        <v>31</v>
      </c>
      <c r="D12" s="147">
        <v>41614572</v>
      </c>
      <c r="E12" s="13">
        <f>+'4.1. Samtryggingard.'!L65</f>
        <v>41346480</v>
      </c>
      <c r="F12" s="13"/>
      <c r="G12" s="13"/>
      <c r="H12" s="13"/>
      <c r="I12" s="13">
        <f>+'5.1. Séreignard.'!Z66</f>
        <v>268092</v>
      </c>
    </row>
    <row r="13" spans="1:9" s="127" customFormat="1" ht="12" customHeight="1">
      <c r="A13" s="219">
        <v>9</v>
      </c>
      <c r="B13" s="219"/>
      <c r="C13" s="211" t="s">
        <v>27</v>
      </c>
      <c r="D13" s="147">
        <v>33447367</v>
      </c>
      <c r="E13" s="13"/>
      <c r="F13" s="13"/>
      <c r="G13" s="13">
        <f>+'4.1. Samtryggingard.'!M65</f>
        <v>32607684</v>
      </c>
      <c r="H13" s="13"/>
      <c r="I13" s="13">
        <f>+'5.1. Séreignard.'!AA66+'5.1. Séreignard.'!AB66+'5.1. Séreignard.'!AC66+'5.1. Séreignard.'!AD66</f>
        <v>839683</v>
      </c>
    </row>
    <row r="14" spans="1:9" s="127" customFormat="1" ht="12" customHeight="1">
      <c r="A14" s="219">
        <v>10</v>
      </c>
      <c r="B14" s="219"/>
      <c r="C14" s="211" t="s">
        <v>30</v>
      </c>
      <c r="D14" s="147">
        <v>28908942</v>
      </c>
      <c r="E14" s="13">
        <f>+'4.1. Samtryggingard.'!N65</f>
        <v>24215046</v>
      </c>
      <c r="F14" s="13"/>
      <c r="G14" s="13">
        <f>+'4.1. Samtryggingard.'!O65</f>
        <v>2997776</v>
      </c>
      <c r="H14" s="13"/>
      <c r="I14" s="13">
        <f>+'5.1. Séreignard.'!AE66</f>
        <v>1696120</v>
      </c>
    </row>
    <row r="15" spans="1:9" s="127" customFormat="1" ht="12" customHeight="1">
      <c r="A15" s="219">
        <v>11</v>
      </c>
      <c r="B15" s="219"/>
      <c r="C15" s="211" t="s">
        <v>8</v>
      </c>
      <c r="D15" s="147">
        <v>28673192</v>
      </c>
      <c r="E15" s="13">
        <f>+'4.1. Samtryggingard.'!Q65</f>
        <v>7626277</v>
      </c>
      <c r="F15" s="13">
        <f>+'4.1. Samtryggingard.'!P65</f>
        <v>21046915</v>
      </c>
      <c r="G15" s="13"/>
      <c r="H15" s="13"/>
      <c r="I15" s="13"/>
    </row>
    <row r="16" spans="1:9" s="127" customFormat="1" ht="12" customHeight="1">
      <c r="A16" s="219">
        <v>12</v>
      </c>
      <c r="B16" s="219"/>
      <c r="C16" s="211" t="s">
        <v>20</v>
      </c>
      <c r="D16" s="147">
        <v>26117292</v>
      </c>
      <c r="E16" s="13"/>
      <c r="F16" s="13"/>
      <c r="G16" s="13"/>
      <c r="H16" s="13">
        <f>+'4.1. Samtryggingard.'!R65</f>
        <v>26117292</v>
      </c>
      <c r="I16" s="13"/>
    </row>
    <row r="17" spans="1:9" s="127" customFormat="1" ht="12" customHeight="1">
      <c r="A17" s="219">
        <v>13</v>
      </c>
      <c r="B17" s="219"/>
      <c r="C17" s="211" t="s">
        <v>14</v>
      </c>
      <c r="D17" s="147">
        <v>22142757</v>
      </c>
      <c r="E17" s="13"/>
      <c r="F17" s="13"/>
      <c r="G17" s="13">
        <f>+'4.1. Samtryggingard.'!S65</f>
        <v>22142757</v>
      </c>
      <c r="H17" s="13"/>
      <c r="I17" s="13"/>
    </row>
    <row r="18" spans="1:9" s="127" customFormat="1" ht="12" customHeight="1">
      <c r="A18" s="219">
        <v>14</v>
      </c>
      <c r="B18" s="219"/>
      <c r="C18" s="211" t="s">
        <v>24</v>
      </c>
      <c r="D18" s="147">
        <v>22051329</v>
      </c>
      <c r="E18" s="13"/>
      <c r="F18" s="13"/>
      <c r="H18" s="13">
        <f>+'4.1. Samtryggingard.'!T65</f>
        <v>21798681</v>
      </c>
      <c r="I18" s="13">
        <f>+'5.1. Séreignard.'!AF66</f>
        <v>252648</v>
      </c>
    </row>
    <row r="19" spans="1:9" s="127" customFormat="1" ht="12" customHeight="1">
      <c r="A19" s="219">
        <v>15</v>
      </c>
      <c r="B19" s="219"/>
      <c r="C19" s="211" t="s">
        <v>7</v>
      </c>
      <c r="D19" s="147">
        <v>21992914</v>
      </c>
      <c r="E19" s="13"/>
      <c r="F19" s="13"/>
      <c r="G19" s="13"/>
      <c r="H19" s="13">
        <f>+'4.1. Samtryggingard.'!U65</f>
        <v>21919726</v>
      </c>
      <c r="I19" s="13">
        <f>+'5.1. Séreignard.'!AG66</f>
        <v>73188</v>
      </c>
    </row>
    <row r="20" spans="1:9" s="127" customFormat="1" ht="12" customHeight="1">
      <c r="A20" s="219">
        <v>16</v>
      </c>
      <c r="B20" s="219"/>
      <c r="C20" s="211" t="s">
        <v>22</v>
      </c>
      <c r="D20" s="147">
        <v>21693310</v>
      </c>
      <c r="E20" s="13"/>
      <c r="F20" s="13"/>
      <c r="G20" s="13">
        <f>+'4.1. Samtryggingard.'!V65</f>
        <v>20665916</v>
      </c>
      <c r="H20" s="13"/>
      <c r="I20" s="13">
        <f>+'5.1. Séreignard.'!AH66</f>
        <v>1027394</v>
      </c>
    </row>
    <row r="21" spans="1:9" s="127" customFormat="1" ht="12" customHeight="1">
      <c r="A21" s="219">
        <v>17</v>
      </c>
      <c r="B21" s="219"/>
      <c r="C21" s="211" t="s">
        <v>13</v>
      </c>
      <c r="D21" s="147">
        <v>18541822</v>
      </c>
      <c r="E21" s="13"/>
      <c r="F21" s="13">
        <f>+'4.1. Samtryggingard.'!W65</f>
        <v>18541822</v>
      </c>
      <c r="G21" s="13"/>
      <c r="H21" s="13"/>
      <c r="I21" s="13"/>
    </row>
    <row r="22" spans="1:9" s="127" customFormat="1" ht="12" customHeight="1">
      <c r="A22" s="219">
        <v>18</v>
      </c>
      <c r="B22" s="219"/>
      <c r="C22" s="211" t="s">
        <v>10</v>
      </c>
      <c r="D22" s="147">
        <v>18235581</v>
      </c>
      <c r="E22" s="13">
        <f>+'4.1. Samtryggingard.'!X65</f>
        <v>18235581</v>
      </c>
      <c r="F22" s="13"/>
      <c r="G22" s="13"/>
      <c r="H22" s="13"/>
      <c r="I22" s="13"/>
    </row>
    <row r="23" spans="1:9" s="127" customFormat="1" ht="12" customHeight="1">
      <c r="A23" s="219">
        <v>19</v>
      </c>
      <c r="B23" s="219"/>
      <c r="C23" s="211" t="s">
        <v>25</v>
      </c>
      <c r="D23" s="147">
        <v>17776934</v>
      </c>
      <c r="E23" s="13"/>
      <c r="F23" s="13"/>
      <c r="G23" s="13"/>
      <c r="H23" s="13">
        <f>+'4.1. Samtryggingard.'!Y65</f>
        <v>17650884</v>
      </c>
      <c r="I23" s="13">
        <f>+'5.1. Séreignard.'!AI66+'5.1. Séreignard.'!AJ66</f>
        <v>126050</v>
      </c>
    </row>
    <row r="24" spans="1:9" s="127" customFormat="1" ht="12" customHeight="1">
      <c r="A24" s="219">
        <v>20</v>
      </c>
      <c r="B24" s="219"/>
      <c r="C24" s="211" t="s">
        <v>19</v>
      </c>
      <c r="D24" s="147">
        <v>16680003</v>
      </c>
      <c r="E24" s="13">
        <f>+'4.1. Samtryggingard.'!Z65</f>
        <v>14925338</v>
      </c>
      <c r="F24" s="13"/>
      <c r="G24" s="13">
        <f>+'4.1. Samtryggingard.'!AA65</f>
        <v>1225581</v>
      </c>
      <c r="H24" s="13"/>
      <c r="I24" s="13">
        <f>+'5.1. Séreignard.'!AK66+'5.1. Séreignard.'!AL66+'5.1. Séreignard.'!AM66</f>
        <v>529084</v>
      </c>
    </row>
    <row r="25" spans="1:9" s="127" customFormat="1" ht="12" customHeight="1">
      <c r="A25" s="219">
        <v>21</v>
      </c>
      <c r="B25" s="219"/>
      <c r="C25" s="211" t="s">
        <v>5</v>
      </c>
      <c r="D25" s="147">
        <v>14917675</v>
      </c>
      <c r="E25" s="13"/>
      <c r="F25" s="13"/>
      <c r="G25" s="13">
        <f>+'4.1. Samtryggingard.'!AB65</f>
        <v>1587143</v>
      </c>
      <c r="H25" s="13"/>
      <c r="I25" s="13">
        <f>+'5.1. Séreignard.'!AN66+'5.1. Séreignard.'!AO66+'5.1. Séreignard.'!AP66+'5.1. Séreignard.'!AQ66</f>
        <v>13330532</v>
      </c>
    </row>
    <row r="26" spans="1:9" s="127" customFormat="1" ht="12" customHeight="1">
      <c r="A26" s="219">
        <v>22</v>
      </c>
      <c r="B26" s="219"/>
      <c r="C26" s="211" t="s">
        <v>26</v>
      </c>
      <c r="D26" s="147">
        <v>13308503</v>
      </c>
      <c r="E26" s="13"/>
      <c r="F26" s="13"/>
      <c r="G26" s="13"/>
      <c r="H26" s="13">
        <f>+'4.1. Samtryggingard.'!AC65</f>
        <v>13231977</v>
      </c>
      <c r="I26" s="13">
        <f>+'5.1. Séreignard.'!AR66</f>
        <v>76526</v>
      </c>
    </row>
    <row r="27" spans="1:9" s="127" customFormat="1" ht="12" customHeight="1">
      <c r="A27" s="219">
        <v>23</v>
      </c>
      <c r="B27" s="219"/>
      <c r="C27" s="211" t="s">
        <v>2</v>
      </c>
      <c r="D27" s="147">
        <v>11730153</v>
      </c>
      <c r="E27" s="13">
        <f>+'4.1. Samtryggingard.'!AD65</f>
        <v>11730153</v>
      </c>
      <c r="F27" s="13"/>
      <c r="G27" s="13"/>
      <c r="H27" s="13"/>
      <c r="I27" s="13" t="s">
        <v>41</v>
      </c>
    </row>
    <row r="28" spans="1:9" s="127" customFormat="1" ht="12" customHeight="1">
      <c r="A28" s="219">
        <v>24</v>
      </c>
      <c r="B28" s="219"/>
      <c r="C28" s="211" t="s">
        <v>18</v>
      </c>
      <c r="D28" s="147">
        <v>11462023</v>
      </c>
      <c r="E28" s="13"/>
      <c r="F28" s="13">
        <f>+'4.1. Samtryggingard.'!AE65</f>
        <v>11462023</v>
      </c>
      <c r="G28" s="13"/>
      <c r="H28" s="13"/>
      <c r="I28" s="13" t="s">
        <v>41</v>
      </c>
    </row>
    <row r="29" spans="1:9" s="127" customFormat="1" ht="12" customHeight="1">
      <c r="A29" s="219">
        <v>25</v>
      </c>
      <c r="B29" s="219"/>
      <c r="C29" s="211" t="s">
        <v>590</v>
      </c>
      <c r="D29" s="147">
        <v>10679590</v>
      </c>
      <c r="E29" s="13"/>
      <c r="F29" s="13">
        <f>+'4.1. Samtryggingard.'!AF65</f>
        <v>10679590</v>
      </c>
      <c r="G29" s="13"/>
      <c r="H29" s="13"/>
      <c r="I29" s="13"/>
    </row>
    <row r="30" spans="1:9" s="127" customFormat="1" ht="12" customHeight="1">
      <c r="A30" s="219">
        <v>26</v>
      </c>
      <c r="B30" s="219"/>
      <c r="C30" s="211" t="s">
        <v>435</v>
      </c>
      <c r="D30" s="147">
        <v>6265271</v>
      </c>
      <c r="E30" s="13"/>
      <c r="F30" s="13">
        <f>+'4.1. Samtryggingard.'!AG65</f>
        <v>6265271</v>
      </c>
      <c r="G30" s="13"/>
      <c r="H30" s="13"/>
      <c r="I30" s="13"/>
    </row>
    <row r="31" spans="1:9" s="127" customFormat="1" ht="12" customHeight="1">
      <c r="A31" s="219">
        <v>27</v>
      </c>
      <c r="B31" s="219"/>
      <c r="C31" s="211" t="s">
        <v>11</v>
      </c>
      <c r="D31" s="147">
        <v>3518680</v>
      </c>
      <c r="E31" s="13">
        <f>+'4.1. Samtryggingard.'!AH65+'4.1. Samtryggingard.'!AI65</f>
        <v>3518680</v>
      </c>
      <c r="F31" s="13"/>
      <c r="G31" s="13"/>
      <c r="H31" s="13"/>
      <c r="I31" s="13"/>
    </row>
    <row r="32" spans="1:9" s="127" customFormat="1" ht="12" customHeight="1">
      <c r="A32" s="219">
        <v>28</v>
      </c>
      <c r="B32" s="219"/>
      <c r="C32" s="211" t="s">
        <v>17</v>
      </c>
      <c r="D32" s="147">
        <v>3328634</v>
      </c>
      <c r="E32" s="13">
        <f>+'4.1. Samtryggingard.'!AJ65</f>
        <v>3328634</v>
      </c>
      <c r="F32" s="13"/>
      <c r="G32" s="13"/>
      <c r="H32" s="13"/>
      <c r="I32" s="13"/>
    </row>
    <row r="33" spans="1:9" s="127" customFormat="1" ht="12" customHeight="1">
      <c r="A33" s="219">
        <v>29</v>
      </c>
      <c r="B33" s="219"/>
      <c r="C33" s="211" t="s">
        <v>9</v>
      </c>
      <c r="D33" s="147">
        <v>2909711</v>
      </c>
      <c r="E33" s="13">
        <f>+'4.1. Samtryggingard.'!AK65</f>
        <v>2909711</v>
      </c>
      <c r="F33" s="13"/>
      <c r="G33" s="13"/>
      <c r="H33" s="13"/>
      <c r="I33" s="13"/>
    </row>
    <row r="34" spans="1:9" s="127" customFormat="1" ht="12" customHeight="1">
      <c r="A34" s="219">
        <v>30</v>
      </c>
      <c r="B34" s="219"/>
      <c r="C34" s="211" t="s">
        <v>12</v>
      </c>
      <c r="D34" s="147">
        <v>2635239</v>
      </c>
      <c r="E34" s="13">
        <f>+'4.1. Samtryggingard.'!AL65</f>
        <v>2635239</v>
      </c>
      <c r="F34" s="13"/>
      <c r="G34" s="13"/>
      <c r="H34" s="13"/>
      <c r="I34" s="13" t="s">
        <v>41</v>
      </c>
    </row>
    <row r="35" spans="1:9" s="127" customFormat="1" ht="12" customHeight="1">
      <c r="A35" s="219">
        <v>31</v>
      </c>
      <c r="B35" s="219"/>
      <c r="C35" s="211" t="s">
        <v>441</v>
      </c>
      <c r="D35" s="147">
        <v>2144938</v>
      </c>
      <c r="E35" s="13"/>
      <c r="F35" s="13">
        <f>+'4.1. Samtryggingard.'!AM65</f>
        <v>2144938</v>
      </c>
      <c r="G35" s="13"/>
      <c r="H35" s="13"/>
      <c r="I35" s="13"/>
    </row>
    <row r="36" spans="1:9" s="127" customFormat="1" ht="12" customHeight="1">
      <c r="A36" s="219">
        <v>32</v>
      </c>
      <c r="B36" s="219"/>
      <c r="C36" s="211" t="s">
        <v>21</v>
      </c>
      <c r="D36" s="147">
        <v>2138223</v>
      </c>
      <c r="E36" s="13"/>
      <c r="F36" s="13"/>
      <c r="G36" s="13">
        <f>+'4.1. Samtryggingard.'!AN65</f>
        <v>245940</v>
      </c>
      <c r="H36" s="13"/>
      <c r="I36" s="13">
        <f>+'5.1. Séreignard.'!AS66</f>
        <v>1892283</v>
      </c>
    </row>
    <row r="37" spans="1:9" s="127" customFormat="1" ht="12" customHeight="1">
      <c r="A37" s="219">
        <v>33</v>
      </c>
      <c r="B37" s="219"/>
      <c r="C37" s="211" t="s">
        <v>443</v>
      </c>
      <c r="D37" s="147">
        <v>2063520</v>
      </c>
      <c r="E37" s="13"/>
      <c r="F37" s="13">
        <f>+'4.1. Samtryggingard.'!AO65</f>
        <v>2063520</v>
      </c>
      <c r="G37" s="13"/>
      <c r="H37" s="13"/>
      <c r="I37" s="13" t="s">
        <v>41</v>
      </c>
    </row>
    <row r="38" spans="1:9" s="127" customFormat="1" ht="12" customHeight="1">
      <c r="A38" s="219">
        <v>34</v>
      </c>
      <c r="B38" s="219"/>
      <c r="C38" s="211" t="s">
        <v>591</v>
      </c>
      <c r="D38" s="147">
        <v>1859531</v>
      </c>
      <c r="E38" s="13"/>
      <c r="F38" s="13">
        <f>+'4.1. Samtryggingard.'!AP65</f>
        <v>1859531</v>
      </c>
      <c r="G38" s="13"/>
      <c r="H38" s="13"/>
      <c r="I38" s="13"/>
    </row>
    <row r="39" spans="1:9" s="127" customFormat="1" ht="12" customHeight="1">
      <c r="A39" s="219">
        <v>35</v>
      </c>
      <c r="B39" s="219"/>
      <c r="C39" s="211" t="s">
        <v>439</v>
      </c>
      <c r="D39" s="147">
        <v>1596327</v>
      </c>
      <c r="E39" s="13">
        <f>+'4.1. Samtryggingard.'!AQ65</f>
        <v>1596327</v>
      </c>
      <c r="F39" s="13"/>
      <c r="G39" s="13"/>
      <c r="H39" s="13"/>
      <c r="I39" s="13"/>
    </row>
    <row r="40" spans="1:9" s="127" customFormat="1" ht="12" customHeight="1">
      <c r="A40" s="219">
        <v>36</v>
      </c>
      <c r="B40" s="219"/>
      <c r="C40" s="211" t="s">
        <v>6</v>
      </c>
      <c r="D40" s="147">
        <v>1030488</v>
      </c>
      <c r="E40" s="13"/>
      <c r="F40" s="13">
        <f>+'4.1. Samtryggingard.'!AR65</f>
        <v>1030488</v>
      </c>
      <c r="G40" s="13"/>
      <c r="H40" s="13"/>
      <c r="I40" s="13"/>
    </row>
    <row r="41" spans="1:9" s="127" customFormat="1" ht="12" customHeight="1">
      <c r="A41" s="219">
        <v>37</v>
      </c>
      <c r="B41" s="219"/>
      <c r="C41" s="211" t="s">
        <v>584</v>
      </c>
      <c r="D41" s="147">
        <v>733214</v>
      </c>
      <c r="E41" s="13">
        <f>+'4.1. Samtryggingard.'!AS65</f>
        <v>733214</v>
      </c>
      <c r="F41" s="13"/>
      <c r="G41" s="13"/>
      <c r="H41" s="13"/>
      <c r="I41" s="13"/>
    </row>
    <row r="42" spans="1:9" s="127" customFormat="1" ht="12" customHeight="1">
      <c r="A42" s="219">
        <v>38</v>
      </c>
      <c r="B42" s="219"/>
      <c r="C42" s="211" t="s">
        <v>3</v>
      </c>
      <c r="D42" s="147">
        <v>681958</v>
      </c>
      <c r="E42" s="13"/>
      <c r="F42" s="13">
        <f>+'4.1. Samtryggingard.'!AT65</f>
        <v>681958</v>
      </c>
      <c r="G42" s="13"/>
      <c r="H42" s="13"/>
      <c r="I42" s="13"/>
    </row>
    <row r="43" spans="1:9" s="127" customFormat="1" ht="12" customHeight="1">
      <c r="A43" s="219">
        <v>39</v>
      </c>
      <c r="B43" s="219"/>
      <c r="C43" s="211" t="s">
        <v>437</v>
      </c>
      <c r="D43" s="147">
        <v>647776</v>
      </c>
      <c r="E43" s="13">
        <f>+'4.1. Samtryggingard.'!AU65</f>
        <v>647776</v>
      </c>
      <c r="F43" s="13"/>
      <c r="G43" s="13"/>
      <c r="H43" s="13"/>
      <c r="I43" s="13"/>
    </row>
    <row r="44" spans="1:9" s="127" customFormat="1" ht="12" customHeight="1">
      <c r="A44" s="219">
        <v>40</v>
      </c>
      <c r="B44" s="219"/>
      <c r="C44" s="211" t="s">
        <v>583</v>
      </c>
      <c r="D44" s="147">
        <v>514859</v>
      </c>
      <c r="E44" s="13">
        <f>+'4.1. Samtryggingard.'!AV65</f>
        <v>514859</v>
      </c>
      <c r="F44" s="13"/>
      <c r="G44" s="13"/>
      <c r="H44" s="13"/>
      <c r="I44" s="13"/>
    </row>
    <row r="45" spans="1:9" s="127" customFormat="1" ht="12" customHeight="1">
      <c r="A45" s="219">
        <v>41</v>
      </c>
      <c r="B45" s="219"/>
      <c r="C45" s="211" t="s">
        <v>28</v>
      </c>
      <c r="D45" s="147">
        <v>457851</v>
      </c>
      <c r="E45" s="13">
        <f>+'4.1. Samtryggingard.'!AW65</f>
        <v>457851</v>
      </c>
      <c r="F45" s="13"/>
      <c r="G45" s="13"/>
      <c r="H45" s="13"/>
      <c r="I45" s="13"/>
    </row>
    <row r="46" spans="1:9" s="127" customFormat="1" ht="12" customHeight="1">
      <c r="A46" s="219">
        <v>42</v>
      </c>
      <c r="B46" s="219"/>
      <c r="C46" s="211" t="s">
        <v>592</v>
      </c>
      <c r="D46" s="147">
        <v>419890</v>
      </c>
      <c r="E46" s="13"/>
      <c r="F46" s="13">
        <f>+'4.1. Samtryggingard.'!AX65</f>
        <v>419890</v>
      </c>
      <c r="G46" s="13"/>
      <c r="H46" s="13"/>
      <c r="I46" s="13"/>
    </row>
    <row r="47" spans="1:9" s="127" customFormat="1" ht="12" customHeight="1">
      <c r="A47" s="219">
        <v>43</v>
      </c>
      <c r="B47" s="219"/>
      <c r="C47" s="211" t="s">
        <v>15</v>
      </c>
      <c r="D47" s="147">
        <v>212579</v>
      </c>
      <c r="E47" s="13"/>
      <c r="F47" s="13">
        <f>+'4.1. Samtryggingard.'!AY65</f>
        <v>212579</v>
      </c>
      <c r="G47" s="13"/>
      <c r="H47" s="13"/>
      <c r="I47" s="13"/>
    </row>
    <row r="48" spans="1:9" s="127" customFormat="1" ht="12" customHeight="1">
      <c r="A48" s="219">
        <v>44</v>
      </c>
      <c r="B48" s="219"/>
      <c r="C48" s="211" t="s">
        <v>593</v>
      </c>
      <c r="D48" s="147">
        <v>71767</v>
      </c>
      <c r="E48" s="13"/>
      <c r="F48" s="13">
        <f>+'4.1. Samtryggingard.'!AZ65</f>
        <v>71767</v>
      </c>
      <c r="G48" s="13"/>
      <c r="H48" s="13"/>
      <c r="I48" s="13"/>
    </row>
    <row r="49" spans="1:9" s="127" customFormat="1" ht="12" customHeight="1">
      <c r="A49" s="219">
        <v>45</v>
      </c>
      <c r="B49" s="219"/>
      <c r="C49" s="211" t="s">
        <v>446</v>
      </c>
      <c r="D49" s="147">
        <v>55887</v>
      </c>
      <c r="E49" s="13"/>
      <c r="F49" s="13">
        <f>+'4.1. Samtryggingard.'!BA65</f>
        <v>55887</v>
      </c>
      <c r="G49" s="13"/>
      <c r="H49" s="13"/>
      <c r="I49" s="13"/>
    </row>
    <row r="50" spans="1:9" s="127" customFormat="1" ht="12" customHeight="1">
      <c r="A50" s="219">
        <v>46</v>
      </c>
      <c r="B50" s="219"/>
      <c r="C50" s="211" t="s">
        <v>445</v>
      </c>
      <c r="D50" s="253">
        <v>7783</v>
      </c>
      <c r="E50" s="13"/>
      <c r="F50" s="13">
        <f>+'4.1. Samtryggingard.'!BB65</f>
        <v>7783</v>
      </c>
      <c r="G50" s="13"/>
      <c r="H50" s="13"/>
      <c r="I50" s="13"/>
    </row>
    <row r="51" spans="1:9" ht="15" customHeight="1" thickBot="1">
      <c r="A51" s="211"/>
      <c r="B51" s="222"/>
      <c r="C51" s="221" t="s">
        <v>49</v>
      </c>
      <c r="D51" s="254">
        <f aca="true" t="shared" si="0" ref="D51:I51">SUM(D5:D50)</f>
        <v>1219529144</v>
      </c>
      <c r="E51" s="254">
        <f t="shared" si="0"/>
        <v>500674065</v>
      </c>
      <c r="F51" s="254">
        <f t="shared" si="0"/>
        <v>232282372</v>
      </c>
      <c r="G51" s="254">
        <f t="shared" si="0"/>
        <v>100753447</v>
      </c>
      <c r="H51" s="254">
        <f t="shared" si="0"/>
        <v>280420766</v>
      </c>
      <c r="I51" s="254">
        <f t="shared" si="0"/>
        <v>105398494</v>
      </c>
    </row>
    <row r="52" spans="1:9" ht="15" customHeight="1" thickTop="1">
      <c r="A52" s="211"/>
      <c r="B52" s="222"/>
      <c r="C52" s="221"/>
      <c r="D52" s="158"/>
      <c r="E52" s="158"/>
      <c r="F52" s="158"/>
      <c r="G52" s="158"/>
      <c r="H52" s="158"/>
      <c r="I52" s="158"/>
    </row>
    <row r="53" spans="1:9" ht="15" customHeight="1">
      <c r="A53" s="211"/>
      <c r="B53" s="222"/>
      <c r="C53" s="221"/>
      <c r="D53" s="158"/>
      <c r="E53" s="158"/>
      <c r="F53" s="158"/>
      <c r="G53" s="158"/>
      <c r="H53" s="158"/>
      <c r="I53" s="158"/>
    </row>
    <row r="54" spans="1:9" ht="15" customHeight="1">
      <c r="A54" s="211"/>
      <c r="B54" s="222"/>
      <c r="C54" s="221"/>
      <c r="D54" s="158"/>
      <c r="E54" s="158"/>
      <c r="F54" s="158"/>
      <c r="G54" s="333"/>
      <c r="H54" s="158"/>
      <c r="I54" s="158"/>
    </row>
    <row r="55" spans="1:9" ht="15" customHeight="1">
      <c r="A55" s="211"/>
      <c r="B55" s="222"/>
      <c r="C55" s="221"/>
      <c r="D55" s="158"/>
      <c r="E55" s="158"/>
      <c r="F55" s="158"/>
      <c r="G55" s="158"/>
      <c r="H55" s="158"/>
      <c r="I55" s="158"/>
    </row>
    <row r="56" spans="1:9" ht="15" customHeight="1">
      <c r="A56" s="211"/>
      <c r="B56" s="222"/>
      <c r="C56" s="221"/>
      <c r="D56" s="158"/>
      <c r="E56" s="158"/>
      <c r="F56" s="158"/>
      <c r="G56" s="158"/>
      <c r="H56" s="158"/>
      <c r="I56" s="158"/>
    </row>
    <row r="57" spans="1:9" ht="15" customHeight="1">
      <c r="A57" s="211"/>
      <c r="B57" s="222"/>
      <c r="C57" s="221"/>
      <c r="D57" s="158"/>
      <c r="E57" s="158"/>
      <c r="F57" s="158"/>
      <c r="G57" s="158"/>
      <c r="H57" s="158"/>
      <c r="I57" s="158"/>
    </row>
    <row r="58" spans="1:3" ht="12" customHeight="1">
      <c r="A58" s="304"/>
      <c r="B58" s="304"/>
      <c r="C58" s="304"/>
    </row>
    <row r="59" spans="1:8" ht="12.75">
      <c r="A59" s="232" t="s">
        <v>586</v>
      </c>
      <c r="G59" s="48"/>
      <c r="H59" s="48"/>
    </row>
    <row r="60" spans="1:8" ht="12.75">
      <c r="A60" s="232" t="s">
        <v>585</v>
      </c>
      <c r="G60" s="48"/>
      <c r="H60" s="48"/>
    </row>
    <row r="61" spans="1:9" ht="12.75">
      <c r="A61" s="232" t="s">
        <v>50</v>
      </c>
      <c r="G61" s="233"/>
      <c r="H61" s="233"/>
      <c r="I61" s="233"/>
    </row>
    <row r="62" spans="1:9" ht="12.75">
      <c r="A62" s="232" t="s">
        <v>594</v>
      </c>
      <c r="B62" s="233"/>
      <c r="C62" s="233"/>
      <c r="D62" s="233"/>
      <c r="E62" s="233"/>
      <c r="G62" s="48"/>
      <c r="H62" s="48"/>
      <c r="I62" s="48"/>
    </row>
    <row r="63" spans="1:9" ht="12.75">
      <c r="A63" s="233"/>
      <c r="B63" s="233"/>
      <c r="C63"/>
      <c r="D63" s="48"/>
      <c r="E63" s="48"/>
      <c r="F63" s="234"/>
      <c r="G63" s="228"/>
      <c r="H63" s="228"/>
      <c r="I63" s="48"/>
    </row>
    <row r="64" ht="12.75"/>
    <row r="65" ht="12.75">
      <c r="E65" s="48"/>
    </row>
  </sheetData>
  <sheetProtection/>
  <mergeCells count="1">
    <mergeCell ref="E1:H1"/>
  </mergeCells>
  <printOptions/>
  <pageMargins left="0.5905511811023623" right="0" top="0.984251968503937" bottom="0.3937007874015748" header="0.5118110236220472" footer="0.5118110236220472"/>
  <pageSetup firstPageNumber="9" useFirstPageNumber="1" horizontalDpi="600" verticalDpi="600" orientation="portrait" paperSize="9" scale="94" r:id="rId2"/>
  <headerFooter alignWithMargins="0">
    <oddHeader>&amp;C&amp;"Times New Roman,Bold"&amp;14 2.3. YFIRLIT YFIR LÍFEYRISSJÓÐAKERFI</oddHeader>
    <oddFooter>&amp;R&amp;"Times New Roman,Regular"&amp;P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W94"/>
  <sheetViews>
    <sheetView view="pageBreakPreview" zoomScaleSheetLayoutView="100" zoomScalePageLayoutView="0" workbookViewId="0" topLeftCell="A1">
      <pane xSplit="1" ySplit="5" topLeftCell="E33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E35" sqref="E35"/>
    </sheetView>
  </sheetViews>
  <sheetFormatPr defaultColWidth="9.28125" defaultRowHeight="12.75"/>
  <cols>
    <col min="1" max="1" width="29.421875" style="15" customWidth="1"/>
    <col min="2" max="2" width="11.00390625" style="15" customWidth="1"/>
    <col min="3" max="3" width="11.28125" style="15" customWidth="1"/>
    <col min="4" max="4" width="11.00390625" style="15" customWidth="1"/>
    <col min="5" max="24" width="10.28125" style="15" customWidth="1"/>
    <col min="25" max="25" width="12.28125" style="15" customWidth="1"/>
    <col min="26" max="26" width="10.28125" style="15" customWidth="1"/>
    <col min="27" max="27" width="11.00390625" style="15" customWidth="1"/>
    <col min="28" max="31" width="10.28125" style="15" customWidth="1"/>
    <col min="32" max="32" width="11.00390625" style="15" customWidth="1"/>
    <col min="33" max="34" width="10.28125" style="15" customWidth="1"/>
    <col min="35" max="35" width="11.7109375" style="15" customWidth="1"/>
    <col min="36" max="36" width="11.28125" style="15" customWidth="1"/>
    <col min="37" max="37" width="10.28125" style="15" customWidth="1"/>
    <col min="38" max="38" width="12.140625" style="15" customWidth="1"/>
    <col min="39" max="39" width="11.00390625" style="15" customWidth="1"/>
    <col min="40" max="40" width="11.28125" style="15" customWidth="1"/>
    <col min="41" max="41" width="11.7109375" style="15" customWidth="1"/>
    <col min="42" max="42" width="10.28125" style="15" customWidth="1"/>
    <col min="43" max="43" width="10.7109375" style="15" customWidth="1"/>
    <col min="44" max="44" width="10.8515625" style="15" customWidth="1"/>
    <col min="45" max="45" width="11.28125" style="15" customWidth="1"/>
    <col min="46" max="46" width="13.00390625" style="15" customWidth="1"/>
    <col min="47" max="47" width="13.140625" style="15" customWidth="1"/>
    <col min="48" max="48" width="5.57421875" style="0" customWidth="1"/>
    <col min="49" max="49" width="13.28125" style="15" customWidth="1"/>
    <col min="50" max="16384" width="9.28125" style="15" customWidth="1"/>
  </cols>
  <sheetData>
    <row r="1" spans="2:49" s="47" customFormat="1" ht="12.75" customHeight="1">
      <c r="B1" s="361" t="s">
        <v>454</v>
      </c>
      <c r="C1" s="361" t="s">
        <v>460</v>
      </c>
      <c r="D1" s="361" t="s">
        <v>455</v>
      </c>
      <c r="E1" s="361" t="s">
        <v>456</v>
      </c>
      <c r="F1" s="361" t="s">
        <v>457</v>
      </c>
      <c r="G1" s="361" t="s">
        <v>588</v>
      </c>
      <c r="H1" s="361" t="s">
        <v>458</v>
      </c>
      <c r="I1" s="361" t="s">
        <v>459</v>
      </c>
      <c r="J1" s="361" t="s">
        <v>461</v>
      </c>
      <c r="K1" s="361" t="s">
        <v>462</v>
      </c>
      <c r="L1" s="361" t="s">
        <v>463</v>
      </c>
      <c r="M1" s="361" t="s">
        <v>464</v>
      </c>
      <c r="N1" s="361" t="s">
        <v>465</v>
      </c>
      <c r="O1" s="361" t="s">
        <v>466</v>
      </c>
      <c r="P1" s="361" t="s">
        <v>467</v>
      </c>
      <c r="Q1" s="361" t="s">
        <v>469</v>
      </c>
      <c r="R1" s="361" t="s">
        <v>468</v>
      </c>
      <c r="S1" s="361" t="s">
        <v>470</v>
      </c>
      <c r="T1" s="361" t="s">
        <v>471</v>
      </c>
      <c r="U1" s="361" t="s">
        <v>472</v>
      </c>
      <c r="V1" s="361" t="s">
        <v>473</v>
      </c>
      <c r="W1" s="361" t="s">
        <v>474</v>
      </c>
      <c r="X1" s="361" t="s">
        <v>475</v>
      </c>
      <c r="Y1" s="361" t="s">
        <v>476</v>
      </c>
      <c r="Z1" s="361" t="s">
        <v>477</v>
      </c>
      <c r="AA1" s="361" t="s">
        <v>478</v>
      </c>
      <c r="AB1" s="361" t="s">
        <v>479</v>
      </c>
      <c r="AC1" s="361" t="s">
        <v>480</v>
      </c>
      <c r="AD1" s="361" t="s">
        <v>569</v>
      </c>
      <c r="AE1" s="361" t="s">
        <v>481</v>
      </c>
      <c r="AF1" s="361" t="s">
        <v>482</v>
      </c>
      <c r="AG1" s="361" t="s">
        <v>483</v>
      </c>
      <c r="AH1" s="361" t="s">
        <v>484</v>
      </c>
      <c r="AI1" s="361" t="s">
        <v>485</v>
      </c>
      <c r="AJ1" s="361" t="s">
        <v>486</v>
      </c>
      <c r="AK1" s="361" t="s">
        <v>487</v>
      </c>
      <c r="AL1" s="361" t="s">
        <v>488</v>
      </c>
      <c r="AM1" s="361" t="s">
        <v>489</v>
      </c>
      <c r="AN1" s="361" t="s">
        <v>490</v>
      </c>
      <c r="AO1" s="361" t="s">
        <v>491</v>
      </c>
      <c r="AP1" s="361" t="s">
        <v>492</v>
      </c>
      <c r="AQ1" s="361" t="s">
        <v>493</v>
      </c>
      <c r="AR1" s="361" t="s">
        <v>494</v>
      </c>
      <c r="AS1" s="361" t="s">
        <v>495</v>
      </c>
      <c r="AT1" s="361" t="s">
        <v>496</v>
      </c>
      <c r="AU1" s="361" t="s">
        <v>497</v>
      </c>
      <c r="AW1" s="47" t="s">
        <v>52</v>
      </c>
    </row>
    <row r="2" spans="1:49" ht="12.75">
      <c r="A2" s="7" t="s">
        <v>45</v>
      </c>
      <c r="B2" s="361"/>
      <c r="C2" s="361" t="s">
        <v>53</v>
      </c>
      <c r="D2" s="361" t="s">
        <v>65</v>
      </c>
      <c r="E2" s="361" t="s">
        <v>65</v>
      </c>
      <c r="F2" s="361" t="s">
        <v>54</v>
      </c>
      <c r="G2" s="361" t="s">
        <v>55</v>
      </c>
      <c r="H2" s="361" t="s">
        <v>54</v>
      </c>
      <c r="I2" s="361" t="s">
        <v>54</v>
      </c>
      <c r="J2" s="361" t="s">
        <v>65</v>
      </c>
      <c r="K2" s="361" t="s">
        <v>57</v>
      </c>
      <c r="L2" s="361" t="s">
        <v>56</v>
      </c>
      <c r="M2" s="361" t="s">
        <v>54</v>
      </c>
      <c r="N2" s="361" t="s">
        <v>60</v>
      </c>
      <c r="O2" s="361" t="s">
        <v>58</v>
      </c>
      <c r="P2" s="361" t="s">
        <v>59</v>
      </c>
      <c r="Q2" s="361" t="s">
        <v>63</v>
      </c>
      <c r="R2" s="361" t="s">
        <v>66</v>
      </c>
      <c r="S2" s="361" t="s">
        <v>62</v>
      </c>
      <c r="T2" s="361" t="s">
        <v>64</v>
      </c>
      <c r="U2" s="361" t="s">
        <v>61</v>
      </c>
      <c r="V2" s="361" t="s">
        <v>70</v>
      </c>
      <c r="W2" s="361" t="s">
        <v>67</v>
      </c>
      <c r="X2" s="361" t="s">
        <v>70</v>
      </c>
      <c r="Y2" s="361" t="s">
        <v>54</v>
      </c>
      <c r="Z2" s="361" t="s">
        <v>68</v>
      </c>
      <c r="AA2" s="361" t="s">
        <v>70</v>
      </c>
      <c r="AB2" s="361" t="s">
        <v>71</v>
      </c>
      <c r="AC2" s="361" t="s">
        <v>70</v>
      </c>
      <c r="AD2" s="361" t="s">
        <v>72</v>
      </c>
      <c r="AE2" s="361" t="s">
        <v>75</v>
      </c>
      <c r="AF2" s="361" t="s">
        <v>74</v>
      </c>
      <c r="AG2" s="361" t="s">
        <v>73</v>
      </c>
      <c r="AH2" s="361" t="s">
        <v>79</v>
      </c>
      <c r="AI2" s="361" t="s">
        <v>76</v>
      </c>
      <c r="AJ2" s="361" t="s">
        <v>77</v>
      </c>
      <c r="AK2" s="361" t="s">
        <v>78</v>
      </c>
      <c r="AL2" s="361" t="s">
        <v>80</v>
      </c>
      <c r="AM2" s="361" t="s">
        <v>81</v>
      </c>
      <c r="AN2" s="361" t="s">
        <v>83</v>
      </c>
      <c r="AO2" s="361" t="s">
        <v>82</v>
      </c>
      <c r="AP2" s="361" t="s">
        <v>84</v>
      </c>
      <c r="AQ2" s="361" t="s">
        <v>70</v>
      </c>
      <c r="AR2" s="361" t="s">
        <v>69</v>
      </c>
      <c r="AS2" s="361" t="s">
        <v>340</v>
      </c>
      <c r="AT2" s="361" t="s">
        <v>85</v>
      </c>
      <c r="AU2" s="361" t="s">
        <v>86</v>
      </c>
      <c r="AV2" s="15"/>
      <c r="AW2" s="47" t="s">
        <v>87</v>
      </c>
    </row>
    <row r="3" spans="1:49" ht="12.75">
      <c r="A3" s="4"/>
      <c r="B3" s="361"/>
      <c r="C3" s="361" t="s">
        <v>90</v>
      </c>
      <c r="D3" s="361" t="s">
        <v>41</v>
      </c>
      <c r="E3" s="361" t="s">
        <v>41</v>
      </c>
      <c r="F3" s="361" t="s">
        <v>69</v>
      </c>
      <c r="G3" s="361" t="s">
        <v>91</v>
      </c>
      <c r="H3" s="361" t="s">
        <v>69</v>
      </c>
      <c r="I3" s="361" t="s">
        <v>92</v>
      </c>
      <c r="J3" s="361"/>
      <c r="K3" s="361" t="s">
        <v>41</v>
      </c>
      <c r="L3" s="361" t="s">
        <v>93</v>
      </c>
      <c r="M3" s="361" t="s">
        <v>69</v>
      </c>
      <c r="N3" s="361" t="s">
        <v>41</v>
      </c>
      <c r="O3" s="361" t="s">
        <v>91</v>
      </c>
      <c r="P3" s="361" t="s">
        <v>94</v>
      </c>
      <c r="Q3" s="361" t="s">
        <v>96</v>
      </c>
      <c r="R3" s="361" t="s">
        <v>98</v>
      </c>
      <c r="S3" s="361" t="s">
        <v>95</v>
      </c>
      <c r="T3" s="361" t="s">
        <v>97</v>
      </c>
      <c r="U3" s="361" t="s">
        <v>41</v>
      </c>
      <c r="V3" s="361" t="s">
        <v>107</v>
      </c>
      <c r="W3" s="361" t="s">
        <v>91</v>
      </c>
      <c r="X3" s="361" t="s">
        <v>102</v>
      </c>
      <c r="Y3" s="361" t="s">
        <v>101</v>
      </c>
      <c r="Z3" s="361" t="s">
        <v>99</v>
      </c>
      <c r="AA3" s="361" t="s">
        <v>100</v>
      </c>
      <c r="AB3" s="361"/>
      <c r="AC3" s="361" t="s">
        <v>104</v>
      </c>
      <c r="AD3" s="361" t="s">
        <v>103</v>
      </c>
      <c r="AE3" s="361"/>
      <c r="AF3" s="361" t="s">
        <v>106</v>
      </c>
      <c r="AG3" s="361" t="s">
        <v>105</v>
      </c>
      <c r="AH3" s="361" t="s">
        <v>110</v>
      </c>
      <c r="AI3" s="361" t="s">
        <v>332</v>
      </c>
      <c r="AJ3" s="361" t="s">
        <v>108</v>
      </c>
      <c r="AK3" s="361" t="s">
        <v>109</v>
      </c>
      <c r="AL3" s="361" t="s">
        <v>111</v>
      </c>
      <c r="AM3" s="361" t="s">
        <v>112</v>
      </c>
      <c r="AN3" s="361" t="s">
        <v>113</v>
      </c>
      <c r="AO3" s="361" t="s">
        <v>71</v>
      </c>
      <c r="AP3" s="361" t="s">
        <v>114</v>
      </c>
      <c r="AQ3" s="361" t="s">
        <v>115</v>
      </c>
      <c r="AR3" s="361" t="s">
        <v>116</v>
      </c>
      <c r="AS3" s="361" t="s">
        <v>339</v>
      </c>
      <c r="AT3" s="361" t="s">
        <v>117</v>
      </c>
      <c r="AU3" s="361" t="s">
        <v>118</v>
      </c>
      <c r="AV3" s="15"/>
      <c r="AW3" s="47" t="s">
        <v>119</v>
      </c>
    </row>
    <row r="4" spans="1:49" s="51" customFormat="1" ht="12.75">
      <c r="A4" s="47"/>
      <c r="B4" s="50" t="s">
        <v>322</v>
      </c>
      <c r="C4" s="50" t="s">
        <v>121</v>
      </c>
      <c r="D4" s="50" t="s">
        <v>125</v>
      </c>
      <c r="E4" s="50" t="s">
        <v>126</v>
      </c>
      <c r="F4" s="50" t="s">
        <v>129</v>
      </c>
      <c r="G4" s="50" t="s">
        <v>130</v>
      </c>
      <c r="H4" s="50" t="s">
        <v>131</v>
      </c>
      <c r="I4" s="50" t="s">
        <v>132</v>
      </c>
      <c r="J4" s="50" t="s">
        <v>133</v>
      </c>
      <c r="K4" s="50" t="s">
        <v>134</v>
      </c>
      <c r="L4" s="50" t="s">
        <v>135</v>
      </c>
      <c r="M4" s="50" t="s">
        <v>136</v>
      </c>
      <c r="N4" s="50" t="s">
        <v>137</v>
      </c>
      <c r="O4" s="50" t="s">
        <v>138</v>
      </c>
      <c r="P4" s="50" t="s">
        <v>139</v>
      </c>
      <c r="Q4" s="50" t="s">
        <v>140</v>
      </c>
      <c r="R4" s="50" t="s">
        <v>141</v>
      </c>
      <c r="S4" s="50" t="s">
        <v>142</v>
      </c>
      <c r="T4" s="50" t="s">
        <v>143</v>
      </c>
      <c r="U4" s="50" t="s">
        <v>144</v>
      </c>
      <c r="V4" s="50" t="s">
        <v>145</v>
      </c>
      <c r="W4" s="50" t="s">
        <v>146</v>
      </c>
      <c r="X4" s="50" t="s">
        <v>407</v>
      </c>
      <c r="Y4" s="50" t="s">
        <v>147</v>
      </c>
      <c r="Z4" s="50" t="s">
        <v>148</v>
      </c>
      <c r="AA4" s="50" t="s">
        <v>149</v>
      </c>
      <c r="AB4" s="50" t="s">
        <v>150</v>
      </c>
      <c r="AC4" s="50" t="s">
        <v>151</v>
      </c>
      <c r="AD4" s="50" t="s">
        <v>152</v>
      </c>
      <c r="AE4" s="50" t="s">
        <v>153</v>
      </c>
      <c r="AF4" s="50" t="s">
        <v>154</v>
      </c>
      <c r="AG4" s="50" t="s">
        <v>155</v>
      </c>
      <c r="AH4" s="50" t="s">
        <v>158</v>
      </c>
      <c r="AI4" s="50" t="s">
        <v>159</v>
      </c>
      <c r="AJ4" s="50" t="s">
        <v>160</v>
      </c>
      <c r="AK4" s="50" t="s">
        <v>161</v>
      </c>
      <c r="AL4" s="50" t="s">
        <v>162</v>
      </c>
      <c r="AM4" s="50" t="s">
        <v>164</v>
      </c>
      <c r="AN4" s="50" t="s">
        <v>165</v>
      </c>
      <c r="AO4" s="50" t="s">
        <v>166</v>
      </c>
      <c r="AP4" s="50" t="s">
        <v>167</v>
      </c>
      <c r="AQ4" s="50" t="s">
        <v>168</v>
      </c>
      <c r="AR4" s="50" t="s">
        <v>169</v>
      </c>
      <c r="AS4" s="50" t="s">
        <v>170</v>
      </c>
      <c r="AT4" s="50" t="s">
        <v>171</v>
      </c>
      <c r="AU4" s="50" t="s">
        <v>172</v>
      </c>
      <c r="AW4" s="47"/>
    </row>
    <row r="5" spans="1:49" ht="12.75">
      <c r="A5" s="12" t="s">
        <v>228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9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15"/>
      <c r="AW5" s="4"/>
    </row>
    <row r="6" spans="1:49" ht="12.75">
      <c r="A6" s="14" t="s">
        <v>229</v>
      </c>
      <c r="B6" s="5">
        <v>3714947</v>
      </c>
      <c r="C6" s="5">
        <v>4087275</v>
      </c>
      <c r="D6" s="5">
        <v>2428993</v>
      </c>
      <c r="E6" s="5">
        <v>1552472</v>
      </c>
      <c r="F6" s="5">
        <v>793718</v>
      </c>
      <c r="G6" s="5">
        <v>1725081</v>
      </c>
      <c r="H6" s="5">
        <v>1862029</v>
      </c>
      <c r="I6" s="5">
        <v>797426</v>
      </c>
      <c r="J6" s="5">
        <v>740921</v>
      </c>
      <c r="K6" s="5">
        <v>354125</v>
      </c>
      <c r="L6" s="5">
        <v>406420</v>
      </c>
      <c r="M6" s="5">
        <v>597294</v>
      </c>
      <c r="N6" s="70">
        <v>295786</v>
      </c>
      <c r="O6" s="5">
        <v>249051</v>
      </c>
      <c r="P6" s="5">
        <v>541955</v>
      </c>
      <c r="Q6" s="5">
        <v>643543</v>
      </c>
      <c r="R6" s="109">
        <v>85667</v>
      </c>
      <c r="S6" s="5">
        <v>156164</v>
      </c>
      <c r="T6" s="5">
        <v>202098</v>
      </c>
      <c r="U6" s="70">
        <v>803508</v>
      </c>
      <c r="V6" s="5">
        <v>1250130</v>
      </c>
      <c r="W6" s="109">
        <v>255939</v>
      </c>
      <c r="X6" s="5">
        <v>134517</v>
      </c>
      <c r="Y6" s="5">
        <v>128328</v>
      </c>
      <c r="Z6" s="5">
        <v>18658</v>
      </c>
      <c r="AA6" s="5">
        <v>0</v>
      </c>
      <c r="AB6" s="5">
        <v>0</v>
      </c>
      <c r="AC6" s="5">
        <v>57781</v>
      </c>
      <c r="AD6" s="5">
        <v>41869</v>
      </c>
      <c r="AE6" s="5">
        <v>0</v>
      </c>
      <c r="AF6" s="5">
        <v>21602</v>
      </c>
      <c r="AG6" s="5">
        <v>38822</v>
      </c>
      <c r="AH6" s="5">
        <v>17540</v>
      </c>
      <c r="AI6" s="5">
        <v>22321</v>
      </c>
      <c r="AJ6" s="5">
        <v>0</v>
      </c>
      <c r="AK6" s="5">
        <v>7101</v>
      </c>
      <c r="AL6" s="5">
        <v>0</v>
      </c>
      <c r="AM6" s="5">
        <v>14519</v>
      </c>
      <c r="AN6" s="5">
        <v>0</v>
      </c>
      <c r="AO6" s="5">
        <v>0</v>
      </c>
      <c r="AP6" s="5">
        <v>0</v>
      </c>
      <c r="AQ6" s="5">
        <v>2840</v>
      </c>
      <c r="AR6" s="5">
        <v>2224</v>
      </c>
      <c r="AS6" s="5">
        <v>0</v>
      </c>
      <c r="AT6" s="5">
        <v>5349</v>
      </c>
      <c r="AU6" s="5">
        <v>0</v>
      </c>
      <c r="AV6" s="15"/>
      <c r="AW6" s="15">
        <f>SUM(B6:AU6)</f>
        <v>24058013</v>
      </c>
    </row>
    <row r="7" spans="1:49" ht="12.75">
      <c r="A7" s="14" t="s">
        <v>230</v>
      </c>
      <c r="B7" s="5">
        <v>8673094</v>
      </c>
      <c r="C7" s="5">
        <v>6881776</v>
      </c>
      <c r="D7" s="5">
        <v>4225172</v>
      </c>
      <c r="E7" s="5">
        <v>2481178</v>
      </c>
      <c r="F7" s="5">
        <v>1360821</v>
      </c>
      <c r="G7" s="5">
        <v>2733891</v>
      </c>
      <c r="H7" s="5">
        <v>2465130</v>
      </c>
      <c r="I7" s="5">
        <v>1256021</v>
      </c>
      <c r="J7" s="5">
        <v>1296613</v>
      </c>
      <c r="K7" s="5">
        <v>570799</v>
      </c>
      <c r="L7" s="5">
        <v>771858</v>
      </c>
      <c r="M7" s="5">
        <v>1046618</v>
      </c>
      <c r="N7" s="70">
        <v>497232</v>
      </c>
      <c r="O7" s="5">
        <v>420879</v>
      </c>
      <c r="P7" s="5">
        <v>958743</v>
      </c>
      <c r="Q7" s="5">
        <v>955510</v>
      </c>
      <c r="R7" s="109">
        <v>145142</v>
      </c>
      <c r="S7" s="5">
        <v>259869</v>
      </c>
      <c r="T7" s="5">
        <v>353671</v>
      </c>
      <c r="U7" s="70">
        <v>2092630</v>
      </c>
      <c r="V7" s="5">
        <v>1410269</v>
      </c>
      <c r="W7" s="109">
        <v>457895</v>
      </c>
      <c r="X7" s="5">
        <v>538066</v>
      </c>
      <c r="Y7" s="5">
        <v>346798</v>
      </c>
      <c r="Z7" s="5">
        <v>68014</v>
      </c>
      <c r="AA7" s="5">
        <v>2197415</v>
      </c>
      <c r="AB7" s="5">
        <v>0</v>
      </c>
      <c r="AC7" s="5">
        <v>102971</v>
      </c>
      <c r="AD7" s="5">
        <v>73270</v>
      </c>
      <c r="AE7" s="5">
        <v>0</v>
      </c>
      <c r="AF7" s="5">
        <v>788480</v>
      </c>
      <c r="AG7" s="5">
        <v>54417</v>
      </c>
      <c r="AH7" s="5">
        <v>26310</v>
      </c>
      <c r="AI7" s="5">
        <v>49941</v>
      </c>
      <c r="AJ7" s="5">
        <v>0</v>
      </c>
      <c r="AK7" s="5">
        <v>10811</v>
      </c>
      <c r="AL7" s="5">
        <v>0</v>
      </c>
      <c r="AM7" s="5">
        <v>21779</v>
      </c>
      <c r="AN7" s="5">
        <v>0</v>
      </c>
      <c r="AO7" s="5">
        <v>0</v>
      </c>
      <c r="AP7" s="5">
        <v>0</v>
      </c>
      <c r="AQ7" s="5">
        <v>4048</v>
      </c>
      <c r="AR7" s="5">
        <v>3335</v>
      </c>
      <c r="AS7" s="5">
        <v>0</v>
      </c>
      <c r="AT7" s="5">
        <v>8024</v>
      </c>
      <c r="AU7" s="5">
        <v>0</v>
      </c>
      <c r="AV7" s="15"/>
      <c r="AW7" s="15">
        <f>SUM(B7:AU7)</f>
        <v>45608490</v>
      </c>
    </row>
    <row r="8" spans="1:49" ht="12.75">
      <c r="A8" s="14" t="s">
        <v>231</v>
      </c>
      <c r="B8" s="5">
        <v>-47703</v>
      </c>
      <c r="C8" s="5">
        <v>0</v>
      </c>
      <c r="D8" s="5">
        <v>-26358</v>
      </c>
      <c r="E8" s="5">
        <v>-43285</v>
      </c>
      <c r="F8" s="5">
        <v>-22603</v>
      </c>
      <c r="G8" s="5">
        <v>-365126</v>
      </c>
      <c r="H8" s="5">
        <v>146545</v>
      </c>
      <c r="I8" s="5">
        <v>-30067</v>
      </c>
      <c r="J8" s="5">
        <v>-15638</v>
      </c>
      <c r="K8" s="5">
        <v>-14576</v>
      </c>
      <c r="L8" s="5">
        <v>-1491</v>
      </c>
      <c r="M8" s="5">
        <v>-7758</v>
      </c>
      <c r="N8" s="70">
        <v>-2982</v>
      </c>
      <c r="O8" s="5">
        <v>-241</v>
      </c>
      <c r="P8" s="5">
        <v>-14522</v>
      </c>
      <c r="Q8" s="5">
        <v>-6207</v>
      </c>
      <c r="R8" s="109">
        <v>0</v>
      </c>
      <c r="S8" s="5">
        <v>1303</v>
      </c>
      <c r="T8" s="5">
        <v>-1959</v>
      </c>
      <c r="U8" s="70">
        <v>-8071</v>
      </c>
      <c r="V8" s="5">
        <v>0</v>
      </c>
      <c r="W8" s="109">
        <v>-6082</v>
      </c>
      <c r="X8" s="5">
        <v>0</v>
      </c>
      <c r="Y8" s="5">
        <v>-2554</v>
      </c>
      <c r="Z8" s="5">
        <v>0</v>
      </c>
      <c r="AA8" s="5">
        <v>-172689</v>
      </c>
      <c r="AB8" s="5">
        <v>-547</v>
      </c>
      <c r="AC8" s="5">
        <v>-3725</v>
      </c>
      <c r="AD8" s="5">
        <v>-1123</v>
      </c>
      <c r="AE8" s="5">
        <v>0</v>
      </c>
      <c r="AF8" s="5">
        <v>-583</v>
      </c>
      <c r="AG8" s="5">
        <v>0</v>
      </c>
      <c r="AH8" s="5">
        <v>3</v>
      </c>
      <c r="AI8" s="5">
        <v>0</v>
      </c>
      <c r="AJ8" s="5">
        <v>-392</v>
      </c>
      <c r="AK8" s="5">
        <v>-455</v>
      </c>
      <c r="AL8" s="5">
        <v>-71</v>
      </c>
      <c r="AM8" s="5">
        <v>0</v>
      </c>
      <c r="AN8" s="5">
        <v>-137</v>
      </c>
      <c r="AO8" s="5">
        <v>-176</v>
      </c>
      <c r="AP8" s="5">
        <v>-2</v>
      </c>
      <c r="AQ8" s="5">
        <v>0</v>
      </c>
      <c r="AR8" s="5">
        <v>0</v>
      </c>
      <c r="AS8" s="5">
        <v>0</v>
      </c>
      <c r="AT8" s="5">
        <v>103683</v>
      </c>
      <c r="AU8" s="5">
        <v>0</v>
      </c>
      <c r="AV8" s="15"/>
      <c r="AW8" s="15">
        <f>SUM(B8:AU8)</f>
        <v>-545589</v>
      </c>
    </row>
    <row r="9" spans="1:49" ht="12.75">
      <c r="A9" s="14" t="s">
        <v>232</v>
      </c>
      <c r="B9" s="5">
        <v>12803191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70">
        <v>0</v>
      </c>
      <c r="O9" s="5">
        <v>0</v>
      </c>
      <c r="P9" s="5">
        <v>0</v>
      </c>
      <c r="Q9" s="5">
        <v>0</v>
      </c>
      <c r="R9" s="109">
        <v>758347</v>
      </c>
      <c r="S9" s="5">
        <v>2630000</v>
      </c>
      <c r="T9" s="5">
        <v>0</v>
      </c>
      <c r="U9" s="70">
        <v>0</v>
      </c>
      <c r="V9" s="5">
        <v>506135</v>
      </c>
      <c r="W9" s="109">
        <v>0</v>
      </c>
      <c r="X9" s="5">
        <v>0</v>
      </c>
      <c r="Y9" s="5">
        <v>795559</v>
      </c>
      <c r="Z9" s="5">
        <v>0</v>
      </c>
      <c r="AA9" s="5">
        <v>0</v>
      </c>
      <c r="AB9" s="5">
        <v>14496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76496</v>
      </c>
      <c r="AI9" s="5">
        <v>66636</v>
      </c>
      <c r="AJ9" s="5">
        <v>13104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27825</v>
      </c>
      <c r="AR9" s="5">
        <v>28021</v>
      </c>
      <c r="AS9" s="5">
        <v>132000</v>
      </c>
      <c r="AT9" s="5">
        <v>33658</v>
      </c>
      <c r="AU9" s="5">
        <v>0</v>
      </c>
      <c r="AV9" s="15"/>
      <c r="AW9" s="15">
        <f>SUM(B9:AU9)</f>
        <v>17885468</v>
      </c>
    </row>
    <row r="10" spans="1:48" ht="7.5" customHeight="1">
      <c r="A10" s="48"/>
      <c r="C10" s="8"/>
      <c r="D10" s="5"/>
      <c r="E10" s="8"/>
      <c r="F10" s="8"/>
      <c r="M10" s="8"/>
      <c r="N10" s="16"/>
      <c r="Q10" s="8"/>
      <c r="R10" s="109"/>
      <c r="S10" s="8"/>
      <c r="T10" s="8"/>
      <c r="U10" s="8"/>
      <c r="W10" s="109"/>
      <c r="X10" s="8"/>
      <c r="Z10" s="8"/>
      <c r="AB10" s="8"/>
      <c r="AC10" s="16"/>
      <c r="AF10" s="8"/>
      <c r="AG10" s="8"/>
      <c r="AI10" s="43"/>
      <c r="AL10" s="8"/>
      <c r="AN10" s="8"/>
      <c r="AO10" s="8"/>
      <c r="AP10" s="8"/>
      <c r="AQ10" s="8"/>
      <c r="AS10" s="8"/>
      <c r="AT10" s="8"/>
      <c r="AU10" s="8"/>
      <c r="AV10" s="15"/>
    </row>
    <row r="11" spans="1:49" ht="12.75">
      <c r="A11" s="148" t="s">
        <v>233</v>
      </c>
      <c r="B11" s="4">
        <f>SUM(B6:B10)</f>
        <v>25143529</v>
      </c>
      <c r="C11" s="4">
        <f aca="true" t="shared" si="0" ref="C11:L11">SUM(C6:C10)</f>
        <v>10969051</v>
      </c>
      <c r="D11" s="4">
        <f t="shared" si="0"/>
        <v>6627807</v>
      </c>
      <c r="E11" s="4">
        <f t="shared" si="0"/>
        <v>3990365</v>
      </c>
      <c r="F11" s="4">
        <f t="shared" si="0"/>
        <v>2131936</v>
      </c>
      <c r="G11" s="4">
        <f t="shared" si="0"/>
        <v>4093846</v>
      </c>
      <c r="H11" s="4">
        <f>SUM(H6:H10)</f>
        <v>4473704</v>
      </c>
      <c r="I11" s="4">
        <f t="shared" si="0"/>
        <v>2023380</v>
      </c>
      <c r="J11" s="4">
        <f t="shared" si="0"/>
        <v>2021896</v>
      </c>
      <c r="K11" s="4">
        <f>SUM(K6:K10)</f>
        <v>910348</v>
      </c>
      <c r="L11" s="4">
        <f t="shared" si="0"/>
        <v>1176787</v>
      </c>
      <c r="M11" s="4">
        <f aca="true" t="shared" si="1" ref="M11:AU11">SUM(M6:M10)</f>
        <v>1636154</v>
      </c>
      <c r="N11" s="4">
        <f>SUM(N6:N10)</f>
        <v>790036</v>
      </c>
      <c r="O11" s="4">
        <f t="shared" si="1"/>
        <v>669689</v>
      </c>
      <c r="P11" s="4">
        <f t="shared" si="1"/>
        <v>1486176</v>
      </c>
      <c r="Q11" s="4">
        <f t="shared" si="1"/>
        <v>1592846</v>
      </c>
      <c r="R11" s="4">
        <f>SUM(R6:R10)</f>
        <v>989156</v>
      </c>
      <c r="S11" s="4">
        <f t="shared" si="1"/>
        <v>3047336</v>
      </c>
      <c r="T11" s="4">
        <f t="shared" si="1"/>
        <v>553810</v>
      </c>
      <c r="U11" s="4">
        <f t="shared" si="1"/>
        <v>2888067</v>
      </c>
      <c r="V11" s="4">
        <f>SUM(V6:V10)</f>
        <v>3166534</v>
      </c>
      <c r="W11" s="4">
        <f>SUM(W6:W10)</f>
        <v>707752</v>
      </c>
      <c r="X11" s="4">
        <f t="shared" si="1"/>
        <v>672583</v>
      </c>
      <c r="Y11" s="4">
        <f>SUM(Y6:Y10)</f>
        <v>1268131</v>
      </c>
      <c r="Z11" s="4">
        <f t="shared" si="1"/>
        <v>86672</v>
      </c>
      <c r="AA11" s="4">
        <f t="shared" si="1"/>
        <v>2024726</v>
      </c>
      <c r="AB11" s="4">
        <f t="shared" si="1"/>
        <v>13949</v>
      </c>
      <c r="AC11" s="4">
        <f t="shared" si="1"/>
        <v>157027</v>
      </c>
      <c r="AD11" s="4">
        <f t="shared" si="1"/>
        <v>114016</v>
      </c>
      <c r="AE11" s="4">
        <f t="shared" si="1"/>
        <v>0</v>
      </c>
      <c r="AF11" s="4">
        <f t="shared" si="1"/>
        <v>809499</v>
      </c>
      <c r="AG11" s="4">
        <f t="shared" si="1"/>
        <v>93239</v>
      </c>
      <c r="AH11" s="4">
        <f>SUM(AH6:AH10)</f>
        <v>120349</v>
      </c>
      <c r="AI11" s="4">
        <f t="shared" si="1"/>
        <v>138898</v>
      </c>
      <c r="AJ11" s="4">
        <f t="shared" si="1"/>
        <v>12712</v>
      </c>
      <c r="AK11" s="4">
        <f t="shared" si="1"/>
        <v>17457</v>
      </c>
      <c r="AL11" s="4">
        <f t="shared" si="1"/>
        <v>-71</v>
      </c>
      <c r="AM11" s="4">
        <f t="shared" si="1"/>
        <v>36298</v>
      </c>
      <c r="AN11" s="4">
        <f t="shared" si="1"/>
        <v>-137</v>
      </c>
      <c r="AO11" s="4">
        <f t="shared" si="1"/>
        <v>-176</v>
      </c>
      <c r="AP11" s="4">
        <f t="shared" si="1"/>
        <v>-2</v>
      </c>
      <c r="AQ11" s="4">
        <f t="shared" si="1"/>
        <v>34713</v>
      </c>
      <c r="AR11" s="4">
        <f t="shared" si="1"/>
        <v>33580</v>
      </c>
      <c r="AS11" s="4">
        <f t="shared" si="1"/>
        <v>132000</v>
      </c>
      <c r="AT11" s="4">
        <f t="shared" si="1"/>
        <v>150714</v>
      </c>
      <c r="AU11" s="4">
        <f t="shared" si="1"/>
        <v>0</v>
      </c>
      <c r="AV11" s="15"/>
      <c r="AW11" s="15">
        <f>SUM(B11:AU11)</f>
        <v>87006382</v>
      </c>
    </row>
    <row r="12" spans="1:48" ht="7.5" customHeight="1">
      <c r="A12" s="12"/>
      <c r="C12" s="8"/>
      <c r="D12" s="5"/>
      <c r="E12" s="8"/>
      <c r="F12" s="8"/>
      <c r="M12" s="8"/>
      <c r="N12" s="16"/>
      <c r="Q12" s="8"/>
      <c r="R12" s="109"/>
      <c r="S12" s="8"/>
      <c r="T12" s="8"/>
      <c r="U12" s="8"/>
      <c r="W12" s="109"/>
      <c r="X12" s="8"/>
      <c r="Z12" s="8"/>
      <c r="AB12" s="8"/>
      <c r="AC12" s="16"/>
      <c r="AF12" s="8"/>
      <c r="AG12" s="8"/>
      <c r="AI12" s="43"/>
      <c r="AL12" s="8"/>
      <c r="AN12" s="8"/>
      <c r="AO12" s="8"/>
      <c r="AP12" s="8"/>
      <c r="AQ12" s="8"/>
      <c r="AS12" s="8"/>
      <c r="AT12" s="8"/>
      <c r="AU12" s="8"/>
      <c r="AV12" s="15"/>
    </row>
    <row r="13" spans="1:48" ht="12.75">
      <c r="A13" s="12" t="s">
        <v>234</v>
      </c>
      <c r="C13" s="8"/>
      <c r="D13" s="5"/>
      <c r="E13" s="8"/>
      <c r="F13" s="8"/>
      <c r="M13" s="8"/>
      <c r="N13" s="16"/>
      <c r="Q13" s="8"/>
      <c r="R13" s="109"/>
      <c r="S13" s="8"/>
      <c r="T13" s="8"/>
      <c r="U13" s="8"/>
      <c r="W13" s="109"/>
      <c r="X13" s="8"/>
      <c r="Z13" s="8"/>
      <c r="AB13" s="8"/>
      <c r="AC13" s="16"/>
      <c r="AF13" s="8"/>
      <c r="AG13" s="8"/>
      <c r="AI13" s="43"/>
      <c r="AL13" s="8"/>
      <c r="AN13" s="8"/>
      <c r="AO13" s="8"/>
      <c r="AP13" s="8"/>
      <c r="AQ13" s="8"/>
      <c r="AS13" s="8"/>
      <c r="AT13" s="8"/>
      <c r="AU13" s="8"/>
      <c r="AV13" s="15"/>
    </row>
    <row r="14" spans="1:49" ht="12.75">
      <c r="A14" s="14" t="s">
        <v>235</v>
      </c>
      <c r="B14" s="5">
        <v>12415644</v>
      </c>
      <c r="C14" s="5">
        <v>2962936</v>
      </c>
      <c r="D14" s="5">
        <v>4125145</v>
      </c>
      <c r="E14" s="70">
        <v>1898979</v>
      </c>
      <c r="F14" s="70">
        <v>1273841</v>
      </c>
      <c r="G14" s="15">
        <v>402980</v>
      </c>
      <c r="H14" s="5">
        <v>355964</v>
      </c>
      <c r="I14" s="5">
        <v>417757</v>
      </c>
      <c r="J14" s="5">
        <v>352621</v>
      </c>
      <c r="K14" s="5">
        <v>961671</v>
      </c>
      <c r="L14" s="5">
        <v>826579</v>
      </c>
      <c r="M14" s="5">
        <v>782900</v>
      </c>
      <c r="N14" s="70">
        <v>463886</v>
      </c>
      <c r="O14" s="5">
        <v>437239</v>
      </c>
      <c r="P14" s="5">
        <v>503402</v>
      </c>
      <c r="Q14" s="70">
        <v>215401</v>
      </c>
      <c r="R14" s="109">
        <v>833745</v>
      </c>
      <c r="S14" s="70">
        <v>704570</v>
      </c>
      <c r="T14" s="70">
        <v>384091</v>
      </c>
      <c r="U14" s="70">
        <v>165808</v>
      </c>
      <c r="V14" s="5">
        <v>154044</v>
      </c>
      <c r="W14" s="109">
        <v>367691</v>
      </c>
      <c r="X14" s="70">
        <v>365308</v>
      </c>
      <c r="Y14" s="5">
        <v>1559823</v>
      </c>
      <c r="Z14" s="70">
        <v>323598</v>
      </c>
      <c r="AA14" s="5">
        <v>129866</v>
      </c>
      <c r="AB14" s="5">
        <v>159500</v>
      </c>
      <c r="AC14" s="5">
        <v>84187</v>
      </c>
      <c r="AD14" s="5">
        <v>63620</v>
      </c>
      <c r="AE14" s="5">
        <v>109365</v>
      </c>
      <c r="AF14" s="5">
        <v>205369</v>
      </c>
      <c r="AG14" s="5">
        <v>29583</v>
      </c>
      <c r="AH14" s="5">
        <v>139083</v>
      </c>
      <c r="AI14" s="5">
        <v>140800</v>
      </c>
      <c r="AJ14" s="5">
        <v>78852</v>
      </c>
      <c r="AK14" s="5">
        <v>126733</v>
      </c>
      <c r="AL14" s="5">
        <v>41477</v>
      </c>
      <c r="AM14" s="5">
        <v>35722</v>
      </c>
      <c r="AN14" s="5">
        <v>38448</v>
      </c>
      <c r="AO14" s="5">
        <v>38290</v>
      </c>
      <c r="AP14" s="5">
        <v>40340</v>
      </c>
      <c r="AQ14" s="5">
        <v>41530</v>
      </c>
      <c r="AR14" s="5">
        <v>40429</v>
      </c>
      <c r="AS14" s="5">
        <v>152184</v>
      </c>
      <c r="AT14" s="5">
        <v>69680</v>
      </c>
      <c r="AU14" s="5">
        <v>628</v>
      </c>
      <c r="AV14" s="15"/>
      <c r="AW14" s="15">
        <f>SUM(B14:AU14)</f>
        <v>35021309</v>
      </c>
    </row>
    <row r="15" spans="1:49" ht="12.75">
      <c r="A15" s="14" t="s">
        <v>236</v>
      </c>
      <c r="B15" s="5">
        <v>0</v>
      </c>
      <c r="C15" s="5">
        <v>-1861</v>
      </c>
      <c r="D15" s="5">
        <v>-29235</v>
      </c>
      <c r="E15" s="70">
        <v>-10335</v>
      </c>
      <c r="F15" s="70">
        <v>-11988</v>
      </c>
      <c r="G15" s="15">
        <v>0</v>
      </c>
      <c r="H15" s="5">
        <v>0</v>
      </c>
      <c r="I15" s="5">
        <v>0</v>
      </c>
      <c r="J15" s="5">
        <v>-250</v>
      </c>
      <c r="K15" s="5">
        <v>-3775</v>
      </c>
      <c r="L15" s="5">
        <v>0</v>
      </c>
      <c r="M15" s="5">
        <v>-7469</v>
      </c>
      <c r="N15" s="70">
        <v>0</v>
      </c>
      <c r="O15" s="5">
        <v>-4550</v>
      </c>
      <c r="P15" s="5">
        <v>-3644</v>
      </c>
      <c r="Q15" s="70">
        <v>0</v>
      </c>
      <c r="R15" s="109">
        <v>0</v>
      </c>
      <c r="S15" s="70">
        <v>-49836</v>
      </c>
      <c r="T15" s="70">
        <v>-1886</v>
      </c>
      <c r="U15" s="70">
        <v>0</v>
      </c>
      <c r="V15" s="5">
        <v>0</v>
      </c>
      <c r="W15" s="109">
        <v>-4913</v>
      </c>
      <c r="X15" s="70">
        <v>0</v>
      </c>
      <c r="Y15" s="5">
        <v>0</v>
      </c>
      <c r="Z15" s="70">
        <v>0</v>
      </c>
      <c r="AA15" s="5">
        <v>0</v>
      </c>
      <c r="AB15" s="5">
        <v>0</v>
      </c>
      <c r="AC15" s="5">
        <v>-197</v>
      </c>
      <c r="AD15" s="5">
        <v>-541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-166</v>
      </c>
      <c r="AK15" s="5">
        <v>-62660</v>
      </c>
      <c r="AL15" s="5">
        <v>0</v>
      </c>
      <c r="AM15" s="5">
        <v>0</v>
      </c>
      <c r="AN15" s="5">
        <v>-365</v>
      </c>
      <c r="AO15" s="5">
        <v>-914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15"/>
      <c r="AW15" s="15">
        <f>SUM(B15:AU15)</f>
        <v>-194585</v>
      </c>
    </row>
    <row r="16" spans="1:49" ht="12.75">
      <c r="A16" s="14" t="s">
        <v>237</v>
      </c>
      <c r="B16" s="5">
        <v>3497</v>
      </c>
      <c r="C16" s="5">
        <v>5979</v>
      </c>
      <c r="D16" s="5">
        <v>12889</v>
      </c>
      <c r="E16" s="70">
        <v>10254</v>
      </c>
      <c r="F16" s="70">
        <v>5543</v>
      </c>
      <c r="G16" s="15">
        <v>0</v>
      </c>
      <c r="H16" s="5">
        <v>0</v>
      </c>
      <c r="I16" s="5">
        <v>242</v>
      </c>
      <c r="J16" s="5">
        <v>2055</v>
      </c>
      <c r="K16" s="5">
        <v>0</v>
      </c>
      <c r="L16" s="5">
        <v>0</v>
      </c>
      <c r="M16" s="5">
        <v>1416</v>
      </c>
      <c r="N16" s="70">
        <v>0</v>
      </c>
      <c r="O16" s="5">
        <v>3181</v>
      </c>
      <c r="P16" s="5">
        <v>294</v>
      </c>
      <c r="Q16" s="70">
        <v>99</v>
      </c>
      <c r="R16" s="109">
        <v>176</v>
      </c>
      <c r="S16" s="70">
        <v>325</v>
      </c>
      <c r="T16" s="70">
        <v>0</v>
      </c>
      <c r="U16" s="70">
        <v>1110</v>
      </c>
      <c r="V16" s="5">
        <v>0</v>
      </c>
      <c r="W16" s="109">
        <v>1187</v>
      </c>
      <c r="X16" s="70">
        <v>144</v>
      </c>
      <c r="Y16" s="5">
        <v>286</v>
      </c>
      <c r="Z16" s="70">
        <v>0</v>
      </c>
      <c r="AA16" s="5">
        <v>0</v>
      </c>
      <c r="AB16" s="5">
        <v>0</v>
      </c>
      <c r="AC16" s="5">
        <v>110</v>
      </c>
      <c r="AD16" s="5">
        <v>0</v>
      </c>
      <c r="AE16" s="5">
        <v>0</v>
      </c>
      <c r="AF16" s="5">
        <v>0</v>
      </c>
      <c r="AG16" s="5">
        <v>353</v>
      </c>
      <c r="AH16" s="5">
        <v>0</v>
      </c>
      <c r="AI16" s="5">
        <v>230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15"/>
      <c r="AW16" s="15">
        <f>SUM(B16:AU16)</f>
        <v>49370</v>
      </c>
    </row>
    <row r="17" spans="1:49" ht="12.75">
      <c r="A17" s="14" t="s">
        <v>238</v>
      </c>
      <c r="B17" s="5">
        <v>0</v>
      </c>
      <c r="C17" s="5">
        <v>0</v>
      </c>
      <c r="D17" s="5">
        <v>0</v>
      </c>
      <c r="E17" s="70">
        <v>0</v>
      </c>
      <c r="F17" s="70">
        <v>0</v>
      </c>
      <c r="G17" s="1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70">
        <v>0</v>
      </c>
      <c r="O17" s="5">
        <v>0</v>
      </c>
      <c r="P17" s="5">
        <v>0</v>
      </c>
      <c r="Q17" s="70">
        <v>0</v>
      </c>
      <c r="R17" s="109">
        <v>0</v>
      </c>
      <c r="S17" s="70">
        <v>0</v>
      </c>
      <c r="T17" s="70">
        <v>0</v>
      </c>
      <c r="U17" s="70">
        <v>0</v>
      </c>
      <c r="V17" s="5">
        <v>3342</v>
      </c>
      <c r="W17" s="109">
        <v>0</v>
      </c>
      <c r="X17" s="70">
        <v>0</v>
      </c>
      <c r="Y17" s="5">
        <v>0</v>
      </c>
      <c r="Z17" s="70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15"/>
      <c r="AW17" s="15">
        <f>SUM(B17:AU17)</f>
        <v>3342</v>
      </c>
    </row>
    <row r="18" spans="1:48" ht="5.25" customHeight="1">
      <c r="A18" s="48"/>
      <c r="C18" s="8"/>
      <c r="D18" s="5"/>
      <c r="E18" s="8"/>
      <c r="F18" s="8"/>
      <c r="G18" s="5"/>
      <c r="H18" s="5"/>
      <c r="L18" s="5"/>
      <c r="M18" s="8"/>
      <c r="N18" s="16"/>
      <c r="Q18" s="8"/>
      <c r="R18" s="109"/>
      <c r="S18" s="8"/>
      <c r="T18" s="8"/>
      <c r="U18" s="8"/>
      <c r="W18" s="109"/>
      <c r="X18" s="70"/>
      <c r="Z18" s="8"/>
      <c r="AB18" s="8"/>
      <c r="AC18" s="16"/>
      <c r="AF18" s="8"/>
      <c r="AG18" s="8"/>
      <c r="AI18" s="43"/>
      <c r="AL18" s="8"/>
      <c r="AN18" s="8"/>
      <c r="AO18" s="8"/>
      <c r="AP18" s="8"/>
      <c r="AS18" s="8"/>
      <c r="AT18" s="8"/>
      <c r="AU18" s="8"/>
      <c r="AV18" s="15"/>
    </row>
    <row r="19" spans="1:49" ht="12.75">
      <c r="A19" s="148" t="s">
        <v>239</v>
      </c>
      <c r="B19" s="4">
        <f>SUM(B14:B18)</f>
        <v>12419141</v>
      </c>
      <c r="C19" s="4">
        <f aca="true" t="shared" si="2" ref="C19:AU19">SUM(C14:C18)</f>
        <v>2967054</v>
      </c>
      <c r="D19" s="4">
        <f t="shared" si="2"/>
        <v>4108799</v>
      </c>
      <c r="E19" s="4">
        <f t="shared" si="2"/>
        <v>1898898</v>
      </c>
      <c r="F19" s="4">
        <f t="shared" si="2"/>
        <v>1267396</v>
      </c>
      <c r="G19" s="4">
        <f t="shared" si="2"/>
        <v>402980</v>
      </c>
      <c r="H19" s="4">
        <f>SUM(H14:H18)</f>
        <v>355964</v>
      </c>
      <c r="I19" s="4">
        <f t="shared" si="2"/>
        <v>417999</v>
      </c>
      <c r="J19" s="4">
        <f t="shared" si="2"/>
        <v>354426</v>
      </c>
      <c r="K19" s="4">
        <f t="shared" si="2"/>
        <v>957896</v>
      </c>
      <c r="L19" s="4">
        <f t="shared" si="2"/>
        <v>826579</v>
      </c>
      <c r="M19" s="4">
        <f t="shared" si="2"/>
        <v>776847</v>
      </c>
      <c r="N19" s="4">
        <f>SUM(N14:N18)</f>
        <v>463886</v>
      </c>
      <c r="O19" s="4">
        <f t="shared" si="2"/>
        <v>435870</v>
      </c>
      <c r="P19" s="4">
        <f t="shared" si="2"/>
        <v>500052</v>
      </c>
      <c r="Q19" s="4">
        <f t="shared" si="2"/>
        <v>215500</v>
      </c>
      <c r="R19" s="4">
        <f>SUM(R14:R18)</f>
        <v>833921</v>
      </c>
      <c r="S19" s="4">
        <f t="shared" si="2"/>
        <v>655059</v>
      </c>
      <c r="T19" s="4">
        <f t="shared" si="2"/>
        <v>382205</v>
      </c>
      <c r="U19" s="4">
        <f t="shared" si="2"/>
        <v>166918</v>
      </c>
      <c r="V19" s="4">
        <f>SUM(V14:V18)</f>
        <v>157386</v>
      </c>
      <c r="W19" s="4">
        <f>SUM(W14:W18)</f>
        <v>363965</v>
      </c>
      <c r="X19" s="4">
        <f t="shared" si="2"/>
        <v>365452</v>
      </c>
      <c r="Y19" s="4">
        <f>SUM(Y14:Y18)</f>
        <v>1560109</v>
      </c>
      <c r="Z19" s="4">
        <f t="shared" si="2"/>
        <v>323598</v>
      </c>
      <c r="AA19" s="4">
        <f t="shared" si="2"/>
        <v>129866</v>
      </c>
      <c r="AB19" s="4">
        <f t="shared" si="2"/>
        <v>159500</v>
      </c>
      <c r="AC19" s="4">
        <f t="shared" si="2"/>
        <v>84100</v>
      </c>
      <c r="AD19" s="4">
        <f t="shared" si="2"/>
        <v>63079</v>
      </c>
      <c r="AE19" s="4">
        <f t="shared" si="2"/>
        <v>109365</v>
      </c>
      <c r="AF19" s="4">
        <f t="shared" si="2"/>
        <v>205369</v>
      </c>
      <c r="AG19" s="4">
        <f t="shared" si="2"/>
        <v>29936</v>
      </c>
      <c r="AH19" s="4">
        <f>SUM(AH14:AH18)</f>
        <v>139083</v>
      </c>
      <c r="AI19" s="4">
        <f t="shared" si="2"/>
        <v>141030</v>
      </c>
      <c r="AJ19" s="4">
        <f t="shared" si="2"/>
        <v>78686</v>
      </c>
      <c r="AK19" s="4">
        <f t="shared" si="2"/>
        <v>64073</v>
      </c>
      <c r="AL19" s="4">
        <f t="shared" si="2"/>
        <v>41477</v>
      </c>
      <c r="AM19" s="4">
        <f t="shared" si="2"/>
        <v>35722</v>
      </c>
      <c r="AN19" s="4">
        <f t="shared" si="2"/>
        <v>38083</v>
      </c>
      <c r="AO19" s="4">
        <f t="shared" si="2"/>
        <v>37376</v>
      </c>
      <c r="AP19" s="4">
        <f t="shared" si="2"/>
        <v>40340</v>
      </c>
      <c r="AQ19" s="4">
        <f t="shared" si="2"/>
        <v>41530</v>
      </c>
      <c r="AR19" s="4">
        <f t="shared" si="2"/>
        <v>40429</v>
      </c>
      <c r="AS19" s="4">
        <f t="shared" si="2"/>
        <v>152184</v>
      </c>
      <c r="AT19" s="4">
        <f t="shared" si="2"/>
        <v>69680</v>
      </c>
      <c r="AU19" s="4">
        <f t="shared" si="2"/>
        <v>628</v>
      </c>
      <c r="AV19" s="4"/>
      <c r="AW19" s="15">
        <f>SUM(B19:AU19)</f>
        <v>34879436</v>
      </c>
    </row>
    <row r="20" spans="1:48" ht="6" customHeight="1">
      <c r="A20" s="12"/>
      <c r="C20" s="8"/>
      <c r="D20" s="5"/>
      <c r="E20" s="8"/>
      <c r="F20" s="8"/>
      <c r="G20" s="4"/>
      <c r="M20" s="8"/>
      <c r="N20" s="16"/>
      <c r="Q20" s="8"/>
      <c r="R20" s="109"/>
      <c r="S20" s="8"/>
      <c r="T20" s="8"/>
      <c r="U20" s="8"/>
      <c r="W20" s="109"/>
      <c r="X20" s="8"/>
      <c r="Z20" s="8"/>
      <c r="AB20" s="8"/>
      <c r="AC20" s="16"/>
      <c r="AF20" s="8"/>
      <c r="AG20" s="8"/>
      <c r="AI20" s="43"/>
      <c r="AL20" s="8"/>
      <c r="AN20" s="8"/>
      <c r="AO20" s="8"/>
      <c r="AP20" s="8"/>
      <c r="AQ20" s="8"/>
      <c r="AS20" s="8"/>
      <c r="AT20" s="8"/>
      <c r="AU20" s="8"/>
      <c r="AV20" s="15"/>
    </row>
    <row r="21" spans="1:48" ht="12.75">
      <c r="A21" s="12" t="s">
        <v>240</v>
      </c>
      <c r="C21" s="8"/>
      <c r="D21" s="5"/>
      <c r="E21" s="8"/>
      <c r="F21" s="8"/>
      <c r="M21" s="8"/>
      <c r="N21" s="16"/>
      <c r="Q21" s="8"/>
      <c r="R21" s="109"/>
      <c r="S21" s="8"/>
      <c r="T21" s="8"/>
      <c r="U21" s="8"/>
      <c r="W21" s="109"/>
      <c r="X21" s="8"/>
      <c r="Z21" s="8"/>
      <c r="AB21" s="8"/>
      <c r="AC21" s="16"/>
      <c r="AF21" s="8"/>
      <c r="AG21" s="8"/>
      <c r="AI21" s="43"/>
      <c r="AL21" s="8"/>
      <c r="AN21" s="8"/>
      <c r="AO21" s="8"/>
      <c r="AP21" s="8"/>
      <c r="AQ21" s="8"/>
      <c r="AS21" s="8"/>
      <c r="AT21" s="8"/>
      <c r="AU21" s="8"/>
      <c r="AV21" s="15"/>
    </row>
    <row r="22" spans="1:49" ht="12.75">
      <c r="A22" s="14" t="s">
        <v>241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1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70">
        <v>0</v>
      </c>
      <c r="O22" s="5">
        <v>0</v>
      </c>
      <c r="P22" s="70">
        <v>0</v>
      </c>
      <c r="Q22" s="70">
        <v>0</v>
      </c>
      <c r="R22" s="109">
        <v>0</v>
      </c>
      <c r="S22" s="70">
        <v>0</v>
      </c>
      <c r="T22" s="70">
        <v>0</v>
      </c>
      <c r="U22" s="70">
        <v>0</v>
      </c>
      <c r="V22" s="5">
        <v>0</v>
      </c>
      <c r="W22" s="109">
        <v>0</v>
      </c>
      <c r="X22" s="70">
        <v>0</v>
      </c>
      <c r="Y22" s="5">
        <v>0</v>
      </c>
      <c r="Z22" s="109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15"/>
      <c r="AW22" s="15">
        <f aca="true" t="shared" si="3" ref="AW22:AW30">SUM(B22:AU22)</f>
        <v>0</v>
      </c>
    </row>
    <row r="23" spans="1:49" ht="12.75">
      <c r="A23" s="14" t="s">
        <v>242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1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70">
        <v>0</v>
      </c>
      <c r="O23" s="5">
        <v>0</v>
      </c>
      <c r="P23" s="70">
        <v>343</v>
      </c>
      <c r="Q23" s="70">
        <v>0</v>
      </c>
      <c r="R23" s="109">
        <v>0</v>
      </c>
      <c r="S23" s="70">
        <v>0</v>
      </c>
      <c r="T23" s="70">
        <v>2164</v>
      </c>
      <c r="U23" s="70">
        <v>0</v>
      </c>
      <c r="V23" s="5">
        <v>0</v>
      </c>
      <c r="W23" s="109">
        <v>0</v>
      </c>
      <c r="X23" s="70">
        <v>0</v>
      </c>
      <c r="Y23" s="5">
        <v>0</v>
      </c>
      <c r="Z23" s="109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15"/>
      <c r="AW23" s="15">
        <f t="shared" si="3"/>
        <v>2507</v>
      </c>
    </row>
    <row r="24" spans="1:49" ht="12.75">
      <c r="A24" s="14" t="s">
        <v>243</v>
      </c>
      <c r="B24" s="5">
        <v>23463794</v>
      </c>
      <c r="C24" s="5">
        <v>24061606</v>
      </c>
      <c r="D24" s="5">
        <v>18302356</v>
      </c>
      <c r="E24" s="5">
        <v>3886189</v>
      </c>
      <c r="F24" s="5">
        <v>4710783</v>
      </c>
      <c r="G24" s="15">
        <v>318679</v>
      </c>
      <c r="H24" s="5">
        <v>483495</v>
      </c>
      <c r="I24" s="5">
        <v>3898035</v>
      </c>
      <c r="J24" s="5">
        <v>2542073</v>
      </c>
      <c r="K24" s="5">
        <v>3179771</v>
      </c>
      <c r="L24" s="5">
        <v>2054</v>
      </c>
      <c r="M24" s="5">
        <v>827923</v>
      </c>
      <c r="N24" s="70">
        <v>964419</v>
      </c>
      <c r="O24" s="5">
        <v>2483274</v>
      </c>
      <c r="P24" s="70">
        <v>1120930</v>
      </c>
      <c r="Q24" s="70">
        <v>1859453</v>
      </c>
      <c r="R24" s="109">
        <v>1844131</v>
      </c>
      <c r="S24" s="70">
        <v>24443</v>
      </c>
      <c r="T24" s="70">
        <v>1301301</v>
      </c>
      <c r="U24" s="70">
        <v>304832</v>
      </c>
      <c r="V24" s="5">
        <v>14974</v>
      </c>
      <c r="W24" s="109">
        <v>657454</v>
      </c>
      <c r="X24" s="70">
        <v>116357</v>
      </c>
      <c r="Y24" s="5">
        <v>13494</v>
      </c>
      <c r="Z24" s="109">
        <v>970671</v>
      </c>
      <c r="AA24" s="5">
        <v>0</v>
      </c>
      <c r="AB24" s="5">
        <v>207875</v>
      </c>
      <c r="AC24" s="5">
        <v>89342</v>
      </c>
      <c r="AD24" s="5">
        <v>8167</v>
      </c>
      <c r="AE24" s="5">
        <v>137</v>
      </c>
      <c r="AF24" s="5">
        <v>0</v>
      </c>
      <c r="AG24" s="5">
        <v>665</v>
      </c>
      <c r="AH24" s="5">
        <v>241311</v>
      </c>
      <c r="AI24" s="5">
        <v>148612</v>
      </c>
      <c r="AJ24" s="5">
        <v>308</v>
      </c>
      <c r="AK24" s="5">
        <v>0</v>
      </c>
      <c r="AL24" s="5">
        <v>59</v>
      </c>
      <c r="AM24" s="5">
        <v>492</v>
      </c>
      <c r="AN24" s="5">
        <v>-417</v>
      </c>
      <c r="AO24" s="5">
        <v>85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15"/>
      <c r="AW24" s="15">
        <f t="shared" si="3"/>
        <v>98049127</v>
      </c>
    </row>
    <row r="25" spans="1:49" ht="12.75">
      <c r="A25" s="14" t="s">
        <v>244</v>
      </c>
      <c r="B25" s="5">
        <v>0</v>
      </c>
      <c r="C25" s="5">
        <v>7876</v>
      </c>
      <c r="D25" s="5">
        <v>7200</v>
      </c>
      <c r="E25" s="5">
        <v>6518</v>
      </c>
      <c r="F25" s="5">
        <v>408</v>
      </c>
      <c r="G25" s="15">
        <v>0</v>
      </c>
      <c r="H25" s="5">
        <v>0</v>
      </c>
      <c r="I25" s="5">
        <v>0</v>
      </c>
      <c r="J25" s="5">
        <v>0</v>
      </c>
      <c r="K25" s="5">
        <v>-3154</v>
      </c>
      <c r="L25" s="5">
        <v>0</v>
      </c>
      <c r="M25" s="5">
        <v>0</v>
      </c>
      <c r="N25" s="70">
        <v>0</v>
      </c>
      <c r="O25" s="5">
        <v>3164</v>
      </c>
      <c r="P25" s="70">
        <v>8675</v>
      </c>
      <c r="Q25" s="70">
        <v>0</v>
      </c>
      <c r="R25" s="109">
        <v>0</v>
      </c>
      <c r="S25" s="70">
        <v>0</v>
      </c>
      <c r="T25" s="70">
        <v>0</v>
      </c>
      <c r="U25" s="70">
        <v>0</v>
      </c>
      <c r="V25" s="5">
        <v>0</v>
      </c>
      <c r="W25" s="109">
        <v>288</v>
      </c>
      <c r="X25" s="70">
        <v>0</v>
      </c>
      <c r="Y25" s="5">
        <v>0</v>
      </c>
      <c r="Z25" s="109">
        <v>0</v>
      </c>
      <c r="AA25" s="5">
        <v>0</v>
      </c>
      <c r="AB25" s="5">
        <v>0</v>
      </c>
      <c r="AC25" s="5">
        <v>600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15"/>
      <c r="AW25" s="15">
        <f t="shared" si="3"/>
        <v>31575</v>
      </c>
    </row>
    <row r="26" spans="1:49" ht="12.75">
      <c r="A26" s="14" t="s">
        <v>245</v>
      </c>
      <c r="B26" s="5">
        <v>12250747</v>
      </c>
      <c r="C26" s="5">
        <v>8483636</v>
      </c>
      <c r="D26" s="5">
        <v>14945106</v>
      </c>
      <c r="E26" s="5">
        <v>6370700</v>
      </c>
      <c r="F26" s="5">
        <v>2870218</v>
      </c>
      <c r="G26" s="15">
        <v>5404329</v>
      </c>
      <c r="H26" s="5">
        <v>4618088</v>
      </c>
      <c r="I26" s="5">
        <v>2399804</v>
      </c>
      <c r="J26" s="5">
        <v>2019325</v>
      </c>
      <c r="K26" s="5">
        <v>1574712</v>
      </c>
      <c r="L26" s="5">
        <v>2834077</v>
      </c>
      <c r="M26" s="5">
        <v>1804006</v>
      </c>
      <c r="N26" s="70">
        <v>2219178</v>
      </c>
      <c r="O26" s="5">
        <v>1564840</v>
      </c>
      <c r="P26" s="70">
        <v>1644065</v>
      </c>
      <c r="Q26" s="70">
        <v>955164</v>
      </c>
      <c r="R26" s="109">
        <v>1090552</v>
      </c>
      <c r="S26" s="70">
        <v>2021660</v>
      </c>
      <c r="T26" s="70">
        <v>1285965</v>
      </c>
      <c r="U26" s="70">
        <v>1354740</v>
      </c>
      <c r="V26" s="5">
        <v>1592634</v>
      </c>
      <c r="W26" s="109">
        <v>1048135</v>
      </c>
      <c r="X26" s="70">
        <v>1137151</v>
      </c>
      <c r="Y26" s="5">
        <v>834458</v>
      </c>
      <c r="Z26" s="109">
        <v>879298</v>
      </c>
      <c r="AA26" s="5">
        <v>282999</v>
      </c>
      <c r="AB26" s="5">
        <v>348505</v>
      </c>
      <c r="AC26" s="5">
        <v>218699</v>
      </c>
      <c r="AD26" s="5">
        <v>320914</v>
      </c>
      <c r="AE26" s="5">
        <v>328590</v>
      </c>
      <c r="AF26" s="5">
        <v>250196</v>
      </c>
      <c r="AG26" s="5">
        <v>242795</v>
      </c>
      <c r="AH26" s="5">
        <v>93171</v>
      </c>
      <c r="AI26" s="5">
        <v>98147</v>
      </c>
      <c r="AJ26" s="5">
        <v>182899</v>
      </c>
      <c r="AK26" s="5">
        <v>136439</v>
      </c>
      <c r="AL26" s="5">
        <v>73559</v>
      </c>
      <c r="AM26" s="5">
        <v>75972</v>
      </c>
      <c r="AN26" s="5">
        <v>73156</v>
      </c>
      <c r="AO26" s="5">
        <v>48837</v>
      </c>
      <c r="AP26" s="5">
        <v>39756</v>
      </c>
      <c r="AQ26" s="5">
        <v>30261</v>
      </c>
      <c r="AR26" s="5">
        <v>12404</v>
      </c>
      <c r="AS26" s="5">
        <v>5884</v>
      </c>
      <c r="AT26" s="5">
        <v>3439</v>
      </c>
      <c r="AU26" s="5">
        <v>640</v>
      </c>
      <c r="AV26" s="15"/>
      <c r="AW26" s="15">
        <f t="shared" si="3"/>
        <v>86069850</v>
      </c>
    </row>
    <row r="27" spans="1:49" ht="12.75">
      <c r="A27" s="14" t="s">
        <v>246</v>
      </c>
      <c r="B27" s="5">
        <v>0</v>
      </c>
      <c r="C27" s="5">
        <v>0</v>
      </c>
      <c r="D27" s="5">
        <v>13444</v>
      </c>
      <c r="E27" s="5">
        <v>0</v>
      </c>
      <c r="F27" s="5">
        <v>0</v>
      </c>
      <c r="G27" s="1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70">
        <v>0</v>
      </c>
      <c r="O27" s="5">
        <v>0</v>
      </c>
      <c r="P27" s="70">
        <v>0</v>
      </c>
      <c r="Q27" s="70">
        <v>0</v>
      </c>
      <c r="R27" s="109">
        <v>0</v>
      </c>
      <c r="S27" s="70">
        <v>0</v>
      </c>
      <c r="T27" s="70">
        <v>0</v>
      </c>
      <c r="U27" s="70">
        <v>0</v>
      </c>
      <c r="V27" s="5">
        <v>0</v>
      </c>
      <c r="W27" s="109">
        <v>0</v>
      </c>
      <c r="X27" s="70">
        <v>0</v>
      </c>
      <c r="Y27" s="5">
        <v>0</v>
      </c>
      <c r="Z27" s="109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15"/>
      <c r="AW27" s="15">
        <f t="shared" si="3"/>
        <v>13444</v>
      </c>
    </row>
    <row r="28" spans="1:49" ht="12.75">
      <c r="A28" s="14" t="s">
        <v>247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1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70">
        <v>0</v>
      </c>
      <c r="O28" s="5">
        <v>0</v>
      </c>
      <c r="P28" s="70">
        <v>0</v>
      </c>
      <c r="Q28" s="70">
        <v>0</v>
      </c>
      <c r="R28" s="109">
        <v>0</v>
      </c>
      <c r="S28" s="70">
        <v>0</v>
      </c>
      <c r="T28" s="70">
        <v>0</v>
      </c>
      <c r="U28" s="70">
        <v>0</v>
      </c>
      <c r="V28" s="5">
        <v>0</v>
      </c>
      <c r="W28" s="109">
        <v>0</v>
      </c>
      <c r="X28" s="70">
        <v>0</v>
      </c>
      <c r="Y28" s="5">
        <v>0</v>
      </c>
      <c r="Z28" s="109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15"/>
      <c r="AW28" s="15">
        <f t="shared" si="3"/>
        <v>0</v>
      </c>
    </row>
    <row r="29" spans="1:49" ht="12.75">
      <c r="A29" s="14" t="s">
        <v>248</v>
      </c>
      <c r="B29" s="5">
        <v>-12290</v>
      </c>
      <c r="C29" s="5">
        <v>-693</v>
      </c>
      <c r="D29" s="5">
        <v>23732</v>
      </c>
      <c r="E29" s="5">
        <v>-23951</v>
      </c>
      <c r="F29" s="5">
        <v>-25771</v>
      </c>
      <c r="G29" s="15">
        <v>0</v>
      </c>
      <c r="H29" s="5">
        <v>0</v>
      </c>
      <c r="I29" s="5">
        <v>0</v>
      </c>
      <c r="J29" s="5">
        <v>-3300</v>
      </c>
      <c r="K29" s="5">
        <v>-67347</v>
      </c>
      <c r="L29" s="5">
        <v>0</v>
      </c>
      <c r="M29" s="5">
        <v>-43401</v>
      </c>
      <c r="N29" s="70">
        <v>-5515</v>
      </c>
      <c r="O29" s="5">
        <v>-16657</v>
      </c>
      <c r="P29" s="70">
        <v>-49000</v>
      </c>
      <c r="Q29" s="70">
        <v>0</v>
      </c>
      <c r="R29" s="109">
        <v>-1000</v>
      </c>
      <c r="S29" s="70">
        <v>0</v>
      </c>
      <c r="T29" s="70">
        <v>0</v>
      </c>
      <c r="U29" s="70">
        <v>0</v>
      </c>
      <c r="V29" s="5">
        <v>0</v>
      </c>
      <c r="W29" s="109">
        <v>2876</v>
      </c>
      <c r="X29" s="70">
        <v>0</v>
      </c>
      <c r="Y29" s="5">
        <v>0</v>
      </c>
      <c r="Z29" s="109">
        <v>0</v>
      </c>
      <c r="AA29" s="5">
        <v>0</v>
      </c>
      <c r="AB29" s="5">
        <v>0</v>
      </c>
      <c r="AC29" s="5">
        <v>-1712</v>
      </c>
      <c r="AD29" s="5">
        <v>-923</v>
      </c>
      <c r="AE29" s="5">
        <v>0</v>
      </c>
      <c r="AF29" s="5">
        <v>-6523</v>
      </c>
      <c r="AG29" s="5">
        <v>497</v>
      </c>
      <c r="AH29" s="5">
        <v>0</v>
      </c>
      <c r="AI29" s="5">
        <v>0</v>
      </c>
      <c r="AJ29" s="5">
        <v>1736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100</v>
      </c>
      <c r="AT29" s="5">
        <v>0</v>
      </c>
      <c r="AU29" s="5">
        <v>0</v>
      </c>
      <c r="AV29" s="15"/>
      <c r="AW29" s="15">
        <f t="shared" si="3"/>
        <v>-229142</v>
      </c>
    </row>
    <row r="30" spans="1:49" ht="12.75">
      <c r="A30" s="14" t="s">
        <v>249</v>
      </c>
      <c r="B30" s="5">
        <v>0</v>
      </c>
      <c r="C30" s="5">
        <v>0</v>
      </c>
      <c r="D30" s="5">
        <v>0</v>
      </c>
      <c r="E30" s="5">
        <v>0</v>
      </c>
      <c r="F30" s="5">
        <v>13282</v>
      </c>
      <c r="G30" s="1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70">
        <v>0</v>
      </c>
      <c r="O30" s="5">
        <v>0</v>
      </c>
      <c r="P30" s="70">
        <v>0</v>
      </c>
      <c r="Q30" s="70">
        <v>0</v>
      </c>
      <c r="R30" s="109">
        <v>0</v>
      </c>
      <c r="S30" s="70">
        <v>0</v>
      </c>
      <c r="T30" s="70">
        <v>0</v>
      </c>
      <c r="U30" s="70">
        <v>0</v>
      </c>
      <c r="V30" s="5">
        <v>0</v>
      </c>
      <c r="W30" s="109">
        <v>0</v>
      </c>
      <c r="X30" s="70">
        <v>0</v>
      </c>
      <c r="Y30" s="5">
        <v>0</v>
      </c>
      <c r="Z30" s="109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1265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15"/>
      <c r="AW30" s="15">
        <f t="shared" si="3"/>
        <v>14547</v>
      </c>
    </row>
    <row r="31" spans="1:48" ht="8.25" customHeight="1">
      <c r="A31" s="48"/>
      <c r="C31" s="8"/>
      <c r="D31" s="5"/>
      <c r="E31" s="8"/>
      <c r="F31" s="8"/>
      <c r="G31" s="5"/>
      <c r="M31" s="8"/>
      <c r="N31" s="16"/>
      <c r="Q31" s="8"/>
      <c r="R31" s="109"/>
      <c r="S31" s="8"/>
      <c r="T31" s="70"/>
      <c r="U31" s="8"/>
      <c r="W31" s="109"/>
      <c r="X31" s="8"/>
      <c r="AB31" s="8"/>
      <c r="AC31" s="16"/>
      <c r="AF31" s="8"/>
      <c r="AI31" s="43"/>
      <c r="AN31" s="8"/>
      <c r="AO31" s="8"/>
      <c r="AP31" s="8"/>
      <c r="AQ31" s="8"/>
      <c r="AS31" s="8"/>
      <c r="AT31" s="8"/>
      <c r="AU31" s="8"/>
      <c r="AV31" s="15"/>
    </row>
    <row r="32" spans="1:49" ht="12.75">
      <c r="A32" s="148" t="s">
        <v>250</v>
      </c>
      <c r="B32" s="4">
        <f>SUM(B22:B31)</f>
        <v>35702251</v>
      </c>
      <c r="C32" s="4">
        <f aca="true" t="shared" si="4" ref="C32:AU32">SUM(C22:C31)</f>
        <v>32552425</v>
      </c>
      <c r="D32" s="4">
        <f t="shared" si="4"/>
        <v>33291838</v>
      </c>
      <c r="E32" s="4">
        <f t="shared" si="4"/>
        <v>10239456</v>
      </c>
      <c r="F32" s="4">
        <f t="shared" si="4"/>
        <v>7568920</v>
      </c>
      <c r="G32" s="4">
        <f t="shared" si="4"/>
        <v>5723008</v>
      </c>
      <c r="H32" s="4">
        <f t="shared" si="4"/>
        <v>5101583</v>
      </c>
      <c r="I32" s="4">
        <f t="shared" si="4"/>
        <v>6297839</v>
      </c>
      <c r="J32" s="4">
        <f t="shared" si="4"/>
        <v>4558098</v>
      </c>
      <c r="K32" s="4">
        <f t="shared" si="4"/>
        <v>4683982</v>
      </c>
      <c r="L32" s="4">
        <f t="shared" si="4"/>
        <v>2836131</v>
      </c>
      <c r="M32" s="4">
        <f t="shared" si="4"/>
        <v>2588528</v>
      </c>
      <c r="N32" s="4">
        <f t="shared" si="4"/>
        <v>3178082</v>
      </c>
      <c r="O32" s="4">
        <f t="shared" si="4"/>
        <v>4034621</v>
      </c>
      <c r="P32" s="4">
        <f t="shared" si="4"/>
        <v>2725013</v>
      </c>
      <c r="Q32" s="4">
        <f t="shared" si="4"/>
        <v>2814617</v>
      </c>
      <c r="R32" s="4">
        <f t="shared" si="4"/>
        <v>2933683</v>
      </c>
      <c r="S32" s="4">
        <f t="shared" si="4"/>
        <v>2046103</v>
      </c>
      <c r="T32" s="4">
        <f t="shared" si="4"/>
        <v>2589430</v>
      </c>
      <c r="U32" s="4">
        <f t="shared" si="4"/>
        <v>1659572</v>
      </c>
      <c r="V32" s="4">
        <f t="shared" si="4"/>
        <v>1607608</v>
      </c>
      <c r="W32" s="4">
        <f t="shared" si="4"/>
        <v>1708753</v>
      </c>
      <c r="X32" s="4">
        <f t="shared" si="4"/>
        <v>1253508</v>
      </c>
      <c r="Y32" s="4">
        <f t="shared" si="4"/>
        <v>847952</v>
      </c>
      <c r="Z32" s="4">
        <f t="shared" si="4"/>
        <v>1849969</v>
      </c>
      <c r="AA32" s="4">
        <f t="shared" si="4"/>
        <v>282999</v>
      </c>
      <c r="AB32" s="4">
        <f t="shared" si="4"/>
        <v>556380</v>
      </c>
      <c r="AC32" s="4">
        <f t="shared" si="4"/>
        <v>306929</v>
      </c>
      <c r="AD32" s="4">
        <f t="shared" si="4"/>
        <v>328158</v>
      </c>
      <c r="AE32" s="4">
        <f t="shared" si="4"/>
        <v>328727</v>
      </c>
      <c r="AF32" s="4">
        <f t="shared" si="4"/>
        <v>243673</v>
      </c>
      <c r="AG32" s="4">
        <f t="shared" si="4"/>
        <v>243957</v>
      </c>
      <c r="AH32" s="4">
        <f t="shared" si="4"/>
        <v>334482</v>
      </c>
      <c r="AI32" s="4">
        <f t="shared" si="4"/>
        <v>246759</v>
      </c>
      <c r="AJ32" s="4">
        <f t="shared" si="4"/>
        <v>184943</v>
      </c>
      <c r="AK32" s="4">
        <f t="shared" si="4"/>
        <v>136439</v>
      </c>
      <c r="AL32" s="4">
        <f t="shared" si="4"/>
        <v>73618</v>
      </c>
      <c r="AM32" s="4">
        <f t="shared" si="4"/>
        <v>76464</v>
      </c>
      <c r="AN32" s="4">
        <f t="shared" si="4"/>
        <v>74004</v>
      </c>
      <c r="AO32" s="4">
        <f t="shared" si="4"/>
        <v>48922</v>
      </c>
      <c r="AP32" s="4">
        <f t="shared" si="4"/>
        <v>39756</v>
      </c>
      <c r="AQ32" s="4">
        <f t="shared" si="4"/>
        <v>30261</v>
      </c>
      <c r="AR32" s="4">
        <f t="shared" si="4"/>
        <v>12404</v>
      </c>
      <c r="AS32" s="4">
        <f t="shared" si="4"/>
        <v>5984</v>
      </c>
      <c r="AT32" s="4">
        <f t="shared" si="4"/>
        <v>3439</v>
      </c>
      <c r="AU32" s="4">
        <f t="shared" si="4"/>
        <v>640</v>
      </c>
      <c r="AV32" s="15"/>
      <c r="AW32" s="15">
        <f>SUM(B32:AU32)</f>
        <v>183951908</v>
      </c>
    </row>
    <row r="33" spans="1:48" ht="8.25" customHeight="1">
      <c r="A33" s="12"/>
      <c r="C33" s="8"/>
      <c r="D33" s="5"/>
      <c r="E33" s="8"/>
      <c r="F33" s="8"/>
      <c r="M33" s="8"/>
      <c r="N33" s="16"/>
      <c r="Q33" s="8"/>
      <c r="R33" s="109"/>
      <c r="S33" s="8"/>
      <c r="T33" s="8"/>
      <c r="U33" s="8"/>
      <c r="W33" s="109"/>
      <c r="X33" s="8"/>
      <c r="Z33" s="8"/>
      <c r="AB33" s="8"/>
      <c r="AC33" s="16"/>
      <c r="AF33" s="8"/>
      <c r="AG33" s="8"/>
      <c r="AI33" s="43"/>
      <c r="AL33" s="8"/>
      <c r="AN33" s="8"/>
      <c r="AO33" s="8"/>
      <c r="AP33" s="8"/>
      <c r="AQ33" s="8"/>
      <c r="AS33" s="8"/>
      <c r="AT33" s="8"/>
      <c r="AU33" s="8"/>
      <c r="AV33" s="15"/>
    </row>
    <row r="34" spans="1:48" ht="12.75">
      <c r="A34" s="12" t="s">
        <v>251</v>
      </c>
      <c r="C34" s="8"/>
      <c r="D34" s="5"/>
      <c r="E34" s="8"/>
      <c r="F34" s="8"/>
      <c r="G34" s="4"/>
      <c r="M34" s="8"/>
      <c r="N34" s="16"/>
      <c r="Q34" s="8"/>
      <c r="R34" s="109"/>
      <c r="S34" s="8"/>
      <c r="T34" s="8"/>
      <c r="U34" s="8"/>
      <c r="W34" s="109"/>
      <c r="X34" s="8"/>
      <c r="Z34" s="8"/>
      <c r="AB34" s="8"/>
      <c r="AC34" s="16"/>
      <c r="AF34" s="8"/>
      <c r="AG34" s="8"/>
      <c r="AI34" s="43"/>
      <c r="AL34" s="8"/>
      <c r="AN34" s="8"/>
      <c r="AO34" s="8"/>
      <c r="AP34" s="8"/>
      <c r="AQ34" s="8"/>
      <c r="AS34" s="8"/>
      <c r="AT34" s="8"/>
      <c r="AU34" s="8"/>
      <c r="AV34" s="15"/>
    </row>
    <row r="35" spans="1:49" ht="12.75">
      <c r="A35" s="14" t="s">
        <v>252</v>
      </c>
      <c r="B35" s="5">
        <v>159819</v>
      </c>
      <c r="C35" s="5">
        <v>176826</v>
      </c>
      <c r="D35" s="5">
        <v>112753</v>
      </c>
      <c r="E35" s="70">
        <v>93382</v>
      </c>
      <c r="F35" s="70">
        <v>31793</v>
      </c>
      <c r="G35" s="15">
        <v>161956</v>
      </c>
      <c r="H35" s="5">
        <v>38885</v>
      </c>
      <c r="I35" s="5">
        <v>30116</v>
      </c>
      <c r="J35" s="5">
        <v>42028</v>
      </c>
      <c r="K35" s="5">
        <v>38013</v>
      </c>
      <c r="L35" s="5">
        <v>8965</v>
      </c>
      <c r="M35" s="5">
        <v>36993</v>
      </c>
      <c r="N35" s="70">
        <v>11793</v>
      </c>
      <c r="O35" s="5">
        <v>20308</v>
      </c>
      <c r="P35" s="5">
        <v>29505</v>
      </c>
      <c r="Q35" s="70">
        <v>30269</v>
      </c>
      <c r="R35" s="109">
        <v>14669</v>
      </c>
      <c r="S35" s="70">
        <v>11441</v>
      </c>
      <c r="T35" s="70">
        <v>15154</v>
      </c>
      <c r="U35" s="70">
        <v>8494</v>
      </c>
      <c r="V35" s="5">
        <v>15948</v>
      </c>
      <c r="W35" s="109">
        <v>17370</v>
      </c>
      <c r="X35" s="70">
        <v>4579</v>
      </c>
      <c r="Y35" s="5">
        <v>0</v>
      </c>
      <c r="Z35" s="70">
        <v>0</v>
      </c>
      <c r="AA35" s="5">
        <v>4637</v>
      </c>
      <c r="AB35" s="5">
        <v>3863</v>
      </c>
      <c r="AC35" s="5">
        <v>7349</v>
      </c>
      <c r="AD35" s="5">
        <v>4514</v>
      </c>
      <c r="AE35" s="5">
        <v>1821</v>
      </c>
      <c r="AF35" s="5">
        <v>1415</v>
      </c>
      <c r="AG35" s="5">
        <v>2831</v>
      </c>
      <c r="AH35" s="5">
        <v>5169</v>
      </c>
      <c r="AI35" s="5">
        <v>3159</v>
      </c>
      <c r="AJ35" s="5">
        <v>746</v>
      </c>
      <c r="AK35" s="5">
        <v>1450</v>
      </c>
      <c r="AL35" s="5">
        <v>408</v>
      </c>
      <c r="AM35" s="5">
        <v>852</v>
      </c>
      <c r="AN35" s="5">
        <v>114</v>
      </c>
      <c r="AO35" s="5">
        <v>924</v>
      </c>
      <c r="AP35" s="5">
        <v>135</v>
      </c>
      <c r="AQ35" s="5">
        <v>318</v>
      </c>
      <c r="AR35" s="5">
        <v>1610</v>
      </c>
      <c r="AS35" s="5">
        <v>0</v>
      </c>
      <c r="AT35" s="5">
        <v>0</v>
      </c>
      <c r="AU35" s="5">
        <v>0</v>
      </c>
      <c r="AV35" s="15"/>
      <c r="AW35" s="15">
        <f>SUM(B35:AU35)</f>
        <v>1152374</v>
      </c>
    </row>
    <row r="36" spans="1:49" ht="12.75">
      <c r="A36" s="14" t="s">
        <v>253</v>
      </c>
      <c r="B36" s="5">
        <v>0</v>
      </c>
      <c r="C36" s="5">
        <v>0</v>
      </c>
      <c r="D36" s="5">
        <v>0</v>
      </c>
      <c r="E36" s="70">
        <v>0</v>
      </c>
      <c r="F36" s="70">
        <v>0</v>
      </c>
      <c r="G36" s="15">
        <v>0</v>
      </c>
      <c r="H36" s="5">
        <v>304</v>
      </c>
      <c r="I36" s="5">
        <v>3820</v>
      </c>
      <c r="J36" s="5">
        <v>0</v>
      </c>
      <c r="K36" s="5">
        <v>3062</v>
      </c>
      <c r="L36" s="5">
        <v>0</v>
      </c>
      <c r="M36" s="5">
        <v>50</v>
      </c>
      <c r="N36" s="70">
        <v>0</v>
      </c>
      <c r="O36" s="5">
        <v>679</v>
      </c>
      <c r="P36" s="5">
        <v>2397</v>
      </c>
      <c r="Q36" s="70">
        <v>0</v>
      </c>
      <c r="R36" s="109">
        <v>0</v>
      </c>
      <c r="S36" s="70">
        <v>286</v>
      </c>
      <c r="T36" s="70">
        <v>0</v>
      </c>
      <c r="U36" s="70">
        <v>0</v>
      </c>
      <c r="V36" s="5">
        <v>296</v>
      </c>
      <c r="W36" s="109">
        <v>2996</v>
      </c>
      <c r="X36" s="70">
        <v>54</v>
      </c>
      <c r="Y36" s="5">
        <v>0</v>
      </c>
      <c r="Z36" s="70">
        <v>0</v>
      </c>
      <c r="AA36" s="5">
        <v>0</v>
      </c>
      <c r="AB36" s="5">
        <v>1</v>
      </c>
      <c r="AC36" s="5">
        <v>0</v>
      </c>
      <c r="AD36" s="5">
        <v>0</v>
      </c>
      <c r="AE36" s="5">
        <v>53</v>
      </c>
      <c r="AF36" s="5">
        <v>0</v>
      </c>
      <c r="AG36" s="5">
        <v>123</v>
      </c>
      <c r="AH36" s="5">
        <v>0</v>
      </c>
      <c r="AI36" s="5">
        <v>0</v>
      </c>
      <c r="AJ36" s="5">
        <v>123</v>
      </c>
      <c r="AK36" s="5">
        <v>63</v>
      </c>
      <c r="AL36" s="5">
        <v>100</v>
      </c>
      <c r="AM36" s="5">
        <v>0</v>
      </c>
      <c r="AN36" s="5">
        <v>0</v>
      </c>
      <c r="AO36" s="5">
        <v>46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15"/>
      <c r="AW36" s="15">
        <f>SUM(B36:AU36)</f>
        <v>14453</v>
      </c>
    </row>
    <row r="37" spans="1:49" ht="12.75">
      <c r="A37" s="14" t="s">
        <v>254</v>
      </c>
      <c r="B37" s="5">
        <v>0</v>
      </c>
      <c r="C37" s="5">
        <v>0</v>
      </c>
      <c r="D37" s="5">
        <v>0</v>
      </c>
      <c r="E37" s="70">
        <v>0</v>
      </c>
      <c r="F37" s="70">
        <v>0</v>
      </c>
      <c r="G37" s="1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70">
        <v>0</v>
      </c>
      <c r="O37" s="5">
        <v>0</v>
      </c>
      <c r="P37" s="5">
        <v>0</v>
      </c>
      <c r="Q37" s="70">
        <v>0</v>
      </c>
      <c r="R37" s="109">
        <v>0</v>
      </c>
      <c r="S37" s="70">
        <v>0</v>
      </c>
      <c r="T37" s="70">
        <v>0</v>
      </c>
      <c r="U37" s="70">
        <v>0</v>
      </c>
      <c r="V37" s="5">
        <v>0</v>
      </c>
      <c r="W37" s="109">
        <v>0</v>
      </c>
      <c r="X37" s="70">
        <v>0</v>
      </c>
      <c r="Y37" s="5">
        <v>0</v>
      </c>
      <c r="Z37" s="70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15"/>
      <c r="AW37" s="15">
        <f>SUM(B37:AU37)</f>
        <v>0</v>
      </c>
    </row>
    <row r="38" spans="1:49" ht="12.75">
      <c r="A38" s="14" t="s">
        <v>255</v>
      </c>
      <c r="B38" s="5">
        <v>0</v>
      </c>
      <c r="C38" s="5">
        <v>0</v>
      </c>
      <c r="D38" s="5">
        <v>0</v>
      </c>
      <c r="E38" s="70">
        <v>0</v>
      </c>
      <c r="F38" s="70">
        <v>0</v>
      </c>
      <c r="G38" s="1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70">
        <v>0</v>
      </c>
      <c r="O38" s="5">
        <v>0</v>
      </c>
      <c r="P38" s="5">
        <v>0</v>
      </c>
      <c r="Q38" s="70">
        <v>0</v>
      </c>
      <c r="R38" s="109">
        <v>0</v>
      </c>
      <c r="S38" s="70">
        <v>0</v>
      </c>
      <c r="T38" s="70">
        <v>0</v>
      </c>
      <c r="U38" s="70">
        <v>0</v>
      </c>
      <c r="V38" s="5">
        <v>0</v>
      </c>
      <c r="W38" s="109">
        <v>0</v>
      </c>
      <c r="X38" s="70">
        <v>0</v>
      </c>
      <c r="Y38" s="5">
        <v>0</v>
      </c>
      <c r="Z38" s="70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6935</v>
      </c>
      <c r="AU38" s="5">
        <v>0</v>
      </c>
      <c r="AV38" s="15"/>
      <c r="AW38" s="15">
        <f>SUM(B38:AU38)</f>
        <v>6935</v>
      </c>
    </row>
    <row r="39" spans="1:49" ht="12.75">
      <c r="A39" s="14" t="s">
        <v>256</v>
      </c>
      <c r="B39" s="5">
        <v>408433</v>
      </c>
      <c r="C39" s="5">
        <v>0</v>
      </c>
      <c r="D39" s="5">
        <v>0</v>
      </c>
      <c r="E39" s="70">
        <v>0</v>
      </c>
      <c r="F39" s="70">
        <v>0</v>
      </c>
      <c r="G39" s="15">
        <v>2329</v>
      </c>
      <c r="H39" s="5">
        <v>0</v>
      </c>
      <c r="I39" s="5">
        <v>0</v>
      </c>
      <c r="J39" s="5">
        <v>0</v>
      </c>
      <c r="K39" s="5">
        <v>0</v>
      </c>
      <c r="L39" s="5">
        <v>28549</v>
      </c>
      <c r="M39" s="5">
        <v>530</v>
      </c>
      <c r="N39" s="70">
        <v>0</v>
      </c>
      <c r="O39" s="5">
        <v>0</v>
      </c>
      <c r="P39" s="5">
        <v>17800</v>
      </c>
      <c r="Q39" s="70">
        <v>23080</v>
      </c>
      <c r="R39" s="109">
        <v>32321</v>
      </c>
      <c r="S39" s="70">
        <v>53587</v>
      </c>
      <c r="T39" s="70">
        <v>5463</v>
      </c>
      <c r="U39" s="70">
        <v>26278</v>
      </c>
      <c r="V39" s="5">
        <v>0</v>
      </c>
      <c r="W39" s="109">
        <v>0</v>
      </c>
      <c r="X39" s="70">
        <v>10011</v>
      </c>
      <c r="Y39" s="5">
        <v>9893</v>
      </c>
      <c r="Z39" s="70">
        <v>2825</v>
      </c>
      <c r="AA39" s="5">
        <v>0</v>
      </c>
      <c r="AB39" s="5">
        <v>1099</v>
      </c>
      <c r="AC39" s="5">
        <v>3927</v>
      </c>
      <c r="AD39" s="5">
        <v>0</v>
      </c>
      <c r="AE39" s="5">
        <v>22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3250</v>
      </c>
      <c r="AL39" s="5">
        <v>0</v>
      </c>
      <c r="AM39" s="5">
        <v>202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4369</v>
      </c>
      <c r="AU39" s="5">
        <v>0</v>
      </c>
      <c r="AV39" s="15"/>
      <c r="AW39" s="15">
        <f>SUM(B39:AU39)</f>
        <v>633968</v>
      </c>
    </row>
    <row r="40" spans="1:48" ht="5.25" customHeight="1">
      <c r="A40" s="48"/>
      <c r="C40" s="8"/>
      <c r="D40" s="5"/>
      <c r="E40" s="8"/>
      <c r="F40" s="8"/>
      <c r="G40" s="5"/>
      <c r="K40" s="4"/>
      <c r="M40" s="8"/>
      <c r="N40" s="16"/>
      <c r="Q40" s="8"/>
      <c r="R40" s="109"/>
      <c r="S40" s="8"/>
      <c r="T40" s="8"/>
      <c r="U40" s="8"/>
      <c r="W40" s="109"/>
      <c r="X40" s="8"/>
      <c r="Z40" s="8"/>
      <c r="AB40" s="8"/>
      <c r="AC40" s="16"/>
      <c r="AF40" s="8"/>
      <c r="AG40" s="8"/>
      <c r="AI40" s="43"/>
      <c r="AL40" s="8"/>
      <c r="AN40" s="8"/>
      <c r="AO40" s="8"/>
      <c r="AP40" s="8"/>
      <c r="AQ40" s="8"/>
      <c r="AS40" s="8"/>
      <c r="AT40" s="8"/>
      <c r="AU40" s="8"/>
      <c r="AV40" s="15"/>
    </row>
    <row r="41" spans="1:49" ht="12.75">
      <c r="A41" s="148" t="s">
        <v>257</v>
      </c>
      <c r="B41" s="4">
        <f>SUM(B35:B40)</f>
        <v>568252</v>
      </c>
      <c r="C41" s="4">
        <f aca="true" t="shared" si="5" ref="C41:AS41">SUM(C35:C40)</f>
        <v>176826</v>
      </c>
      <c r="D41" s="4">
        <f t="shared" si="5"/>
        <v>112753</v>
      </c>
      <c r="E41" s="4">
        <f t="shared" si="5"/>
        <v>93382</v>
      </c>
      <c r="F41" s="4">
        <f t="shared" si="5"/>
        <v>31793</v>
      </c>
      <c r="G41" s="4">
        <f t="shared" si="5"/>
        <v>164285</v>
      </c>
      <c r="H41" s="4">
        <f>SUM(H35:H40)</f>
        <v>39189</v>
      </c>
      <c r="I41" s="4">
        <f t="shared" si="5"/>
        <v>33936</v>
      </c>
      <c r="J41" s="4">
        <f t="shared" si="5"/>
        <v>42028</v>
      </c>
      <c r="K41" s="4">
        <f t="shared" si="5"/>
        <v>41075</v>
      </c>
      <c r="L41" s="4">
        <f t="shared" si="5"/>
        <v>37514</v>
      </c>
      <c r="M41" s="4">
        <f t="shared" si="5"/>
        <v>37573</v>
      </c>
      <c r="N41" s="4">
        <f>SUM(N35:N40)</f>
        <v>11793</v>
      </c>
      <c r="O41" s="4">
        <f t="shared" si="5"/>
        <v>20987</v>
      </c>
      <c r="P41" s="4">
        <f t="shared" si="5"/>
        <v>49702</v>
      </c>
      <c r="Q41" s="4">
        <f t="shared" si="5"/>
        <v>53349</v>
      </c>
      <c r="R41" s="4">
        <f>SUM(R35:R40)</f>
        <v>46990</v>
      </c>
      <c r="S41" s="4">
        <f t="shared" si="5"/>
        <v>65314</v>
      </c>
      <c r="T41" s="4">
        <f t="shared" si="5"/>
        <v>20617</v>
      </c>
      <c r="U41" s="4">
        <f t="shared" si="5"/>
        <v>34772</v>
      </c>
      <c r="V41" s="4">
        <f>SUM(V35:V40)</f>
        <v>16244</v>
      </c>
      <c r="W41" s="4">
        <f>SUM(W35:W40)</f>
        <v>20366</v>
      </c>
      <c r="X41" s="4">
        <f t="shared" si="5"/>
        <v>14644</v>
      </c>
      <c r="Y41" s="4">
        <f>SUM(Y35:Y40)</f>
        <v>9893</v>
      </c>
      <c r="Z41" s="4">
        <f t="shared" si="5"/>
        <v>2825</v>
      </c>
      <c r="AA41" s="4">
        <f t="shared" si="5"/>
        <v>4637</v>
      </c>
      <c r="AB41" s="4">
        <f t="shared" si="5"/>
        <v>4963</v>
      </c>
      <c r="AC41" s="4">
        <f t="shared" si="5"/>
        <v>11276</v>
      </c>
      <c r="AD41" s="4">
        <f t="shared" si="5"/>
        <v>4514</v>
      </c>
      <c r="AE41" s="4">
        <f t="shared" si="5"/>
        <v>1896</v>
      </c>
      <c r="AF41" s="4">
        <f t="shared" si="5"/>
        <v>1415</v>
      </c>
      <c r="AG41" s="4">
        <f t="shared" si="5"/>
        <v>2954</v>
      </c>
      <c r="AH41" s="4">
        <f>SUM(AH35:AH40)</f>
        <v>5169</v>
      </c>
      <c r="AI41" s="4">
        <f t="shared" si="5"/>
        <v>3159</v>
      </c>
      <c r="AJ41" s="4">
        <f t="shared" si="5"/>
        <v>869</v>
      </c>
      <c r="AK41" s="4">
        <f t="shared" si="5"/>
        <v>4763</v>
      </c>
      <c r="AL41" s="4">
        <f t="shared" si="5"/>
        <v>508</v>
      </c>
      <c r="AM41" s="4">
        <f t="shared" si="5"/>
        <v>1054</v>
      </c>
      <c r="AN41" s="4">
        <f t="shared" si="5"/>
        <v>114</v>
      </c>
      <c r="AO41" s="4">
        <f t="shared" si="5"/>
        <v>970</v>
      </c>
      <c r="AP41" s="4">
        <f t="shared" si="5"/>
        <v>135</v>
      </c>
      <c r="AQ41" s="4">
        <f t="shared" si="5"/>
        <v>318</v>
      </c>
      <c r="AR41" s="4">
        <f t="shared" si="5"/>
        <v>1610</v>
      </c>
      <c r="AS41" s="4">
        <f t="shared" si="5"/>
        <v>0</v>
      </c>
      <c r="AT41" s="4">
        <f>SUM(AT35:AT40)</f>
        <v>11304</v>
      </c>
      <c r="AU41" s="4">
        <f>SUM(AU35:AU40)</f>
        <v>0</v>
      </c>
      <c r="AV41" s="15"/>
      <c r="AW41" s="15">
        <f>SUM(B41:AU41)</f>
        <v>1807730</v>
      </c>
    </row>
    <row r="42" spans="1:48" ht="8.25" customHeight="1">
      <c r="A42" s="48"/>
      <c r="C42" s="8"/>
      <c r="D42" s="5"/>
      <c r="E42" s="8"/>
      <c r="F42" s="8"/>
      <c r="M42" s="8"/>
      <c r="N42" s="16"/>
      <c r="Q42" s="8"/>
      <c r="R42" s="109"/>
      <c r="S42" s="8"/>
      <c r="T42" s="8"/>
      <c r="U42" s="8"/>
      <c r="W42" s="109"/>
      <c r="X42" s="8"/>
      <c r="Z42" s="8"/>
      <c r="AB42" s="8"/>
      <c r="AC42" s="16"/>
      <c r="AF42" s="8"/>
      <c r="AG42" s="8"/>
      <c r="AI42" s="43"/>
      <c r="AL42" s="8"/>
      <c r="AN42" s="8"/>
      <c r="AO42" s="8"/>
      <c r="AP42" s="8"/>
      <c r="AQ42" s="8"/>
      <c r="AS42" s="8"/>
      <c r="AT42" s="8"/>
      <c r="AU42" s="8"/>
      <c r="AV42" s="15"/>
    </row>
    <row r="43" spans="1:48" ht="12.75">
      <c r="A43" s="12" t="s">
        <v>258</v>
      </c>
      <c r="C43" s="8"/>
      <c r="D43" s="5"/>
      <c r="E43" s="8"/>
      <c r="F43" s="8"/>
      <c r="G43" s="4"/>
      <c r="K43" s="5"/>
      <c r="M43" s="8"/>
      <c r="N43" s="16"/>
      <c r="Q43" s="8"/>
      <c r="R43" s="109"/>
      <c r="S43" s="8"/>
      <c r="T43" s="8"/>
      <c r="U43" s="8"/>
      <c r="W43" s="109"/>
      <c r="X43" s="8"/>
      <c r="Z43" s="8"/>
      <c r="AB43" s="8"/>
      <c r="AC43" s="16"/>
      <c r="AF43" s="8"/>
      <c r="AG43" s="8"/>
      <c r="AI43" s="43"/>
      <c r="AL43" s="8"/>
      <c r="AN43" s="8"/>
      <c r="AO43" s="8"/>
      <c r="AP43" s="8"/>
      <c r="AQ43" s="8"/>
      <c r="AS43" s="8"/>
      <c r="AT43" s="8"/>
      <c r="AU43" s="8"/>
      <c r="AV43" s="15"/>
    </row>
    <row r="44" spans="1:49" ht="12.75">
      <c r="A44" s="14" t="s">
        <v>252</v>
      </c>
      <c r="B44" s="5">
        <v>216110</v>
      </c>
      <c r="C44" s="5">
        <v>164339</v>
      </c>
      <c r="D44" s="5">
        <v>188829</v>
      </c>
      <c r="E44" s="70">
        <v>55284</v>
      </c>
      <c r="F44" s="70">
        <v>24656</v>
      </c>
      <c r="G44" s="15">
        <v>70378</v>
      </c>
      <c r="H44" s="5">
        <v>58426</v>
      </c>
      <c r="I44" s="5">
        <v>56780</v>
      </c>
      <c r="J44" s="5">
        <v>53101</v>
      </c>
      <c r="K44" s="5">
        <v>57019</v>
      </c>
      <c r="L44" s="5">
        <v>43443</v>
      </c>
      <c r="M44" s="5">
        <v>57862</v>
      </c>
      <c r="N44" s="70">
        <v>18826</v>
      </c>
      <c r="O44" s="5">
        <v>46571</v>
      </c>
      <c r="P44" s="5">
        <v>24441</v>
      </c>
      <c r="Q44" s="70">
        <v>43193</v>
      </c>
      <c r="R44" s="109">
        <v>19112</v>
      </c>
      <c r="S44" s="70">
        <v>26656</v>
      </c>
      <c r="T44" s="70">
        <v>25549</v>
      </c>
      <c r="U44" s="70">
        <v>48132</v>
      </c>
      <c r="V44" s="5">
        <v>34960</v>
      </c>
      <c r="W44" s="109">
        <v>18777</v>
      </c>
      <c r="X44" s="70">
        <v>9079</v>
      </c>
      <c r="Y44" s="5">
        <v>43295</v>
      </c>
      <c r="Z44" s="70">
        <v>1791</v>
      </c>
      <c r="AA44" s="5">
        <v>1884</v>
      </c>
      <c r="AB44" s="5">
        <v>6590</v>
      </c>
      <c r="AC44" s="5">
        <v>6013</v>
      </c>
      <c r="AD44" s="5">
        <v>7250</v>
      </c>
      <c r="AE44" s="5">
        <v>911</v>
      </c>
      <c r="AF44" s="5">
        <v>7452</v>
      </c>
      <c r="AG44" s="5">
        <v>8854</v>
      </c>
      <c r="AH44" s="5">
        <v>4341</v>
      </c>
      <c r="AI44" s="5">
        <v>7011</v>
      </c>
      <c r="AJ44" s="5">
        <v>587</v>
      </c>
      <c r="AK44" s="5">
        <v>1026</v>
      </c>
      <c r="AL44" s="5">
        <v>830</v>
      </c>
      <c r="AM44" s="5">
        <v>2556</v>
      </c>
      <c r="AN44" s="5">
        <v>588</v>
      </c>
      <c r="AO44" s="5">
        <v>1149</v>
      </c>
      <c r="AP44" s="5">
        <v>224</v>
      </c>
      <c r="AQ44" s="5">
        <v>2760</v>
      </c>
      <c r="AR44" s="5">
        <v>1610</v>
      </c>
      <c r="AS44" s="5">
        <v>590</v>
      </c>
      <c r="AT44" s="5">
        <v>557</v>
      </c>
      <c r="AU44" s="5">
        <v>196</v>
      </c>
      <c r="AV44" s="15"/>
      <c r="AW44" s="15">
        <f>SUM(B44:AU44)</f>
        <v>1469588</v>
      </c>
    </row>
    <row r="45" spans="1:49" ht="12.75">
      <c r="A45" s="14" t="s">
        <v>259</v>
      </c>
      <c r="B45" s="5">
        <v>7964</v>
      </c>
      <c r="C45" s="5">
        <v>0</v>
      </c>
      <c r="D45" s="5">
        <v>20570</v>
      </c>
      <c r="E45" s="70">
        <v>38649</v>
      </c>
      <c r="F45" s="70">
        <v>35565</v>
      </c>
      <c r="G45" s="1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70">
        <v>0</v>
      </c>
      <c r="O45" s="5">
        <v>0</v>
      </c>
      <c r="P45" s="5">
        <v>0</v>
      </c>
      <c r="Q45" s="70">
        <v>0</v>
      </c>
      <c r="R45" s="109">
        <v>885</v>
      </c>
      <c r="S45" s="70">
        <v>5023</v>
      </c>
      <c r="T45" s="70">
        <v>0</v>
      </c>
      <c r="U45" s="70">
        <v>0</v>
      </c>
      <c r="V45" s="5">
        <v>0</v>
      </c>
      <c r="W45" s="109">
        <v>0</v>
      </c>
      <c r="X45" s="70">
        <v>0</v>
      </c>
      <c r="Y45" s="5">
        <v>0</v>
      </c>
      <c r="Z45" s="70">
        <v>0</v>
      </c>
      <c r="AA45" s="5">
        <v>2159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3209</v>
      </c>
      <c r="AI45" s="5">
        <v>386</v>
      </c>
      <c r="AJ45" s="5">
        <v>1514</v>
      </c>
      <c r="AK45" s="5">
        <v>0</v>
      </c>
      <c r="AL45" s="5">
        <v>0</v>
      </c>
      <c r="AM45" s="5">
        <v>0</v>
      </c>
      <c r="AN45" s="5">
        <v>1294</v>
      </c>
      <c r="AO45" s="5">
        <v>0</v>
      </c>
      <c r="AP45" s="5">
        <v>0</v>
      </c>
      <c r="AQ45" s="5">
        <v>0</v>
      </c>
      <c r="AR45" s="5">
        <v>0</v>
      </c>
      <c r="AS45" s="5">
        <v>1978</v>
      </c>
      <c r="AT45" s="5">
        <v>338</v>
      </c>
      <c r="AU45" s="5">
        <v>0</v>
      </c>
      <c r="AV45" s="15"/>
      <c r="AW45" s="15">
        <f>SUM(B45:AU45)</f>
        <v>119534</v>
      </c>
    </row>
    <row r="46" spans="1:48" ht="5.25" customHeight="1">
      <c r="A46" s="48"/>
      <c r="C46" s="8"/>
      <c r="D46" s="5"/>
      <c r="E46" s="8"/>
      <c r="F46" s="70"/>
      <c r="G46" s="5"/>
      <c r="K46" s="4"/>
      <c r="M46" s="8"/>
      <c r="N46" s="16"/>
      <c r="Q46" s="8"/>
      <c r="R46" s="109"/>
      <c r="S46" s="8"/>
      <c r="T46" s="8"/>
      <c r="U46" s="8"/>
      <c r="W46" s="109"/>
      <c r="X46" s="8"/>
      <c r="Z46" s="8"/>
      <c r="AB46" s="8"/>
      <c r="AC46" s="16"/>
      <c r="AF46" s="8"/>
      <c r="AG46" s="8"/>
      <c r="AI46" s="43"/>
      <c r="AL46" s="8"/>
      <c r="AN46" s="8"/>
      <c r="AO46" s="8"/>
      <c r="AP46" s="8"/>
      <c r="AQ46" s="8"/>
      <c r="AS46" s="8"/>
      <c r="AT46" s="8"/>
      <c r="AU46" s="8"/>
      <c r="AV46" s="15"/>
    </row>
    <row r="47" spans="1:49" ht="12.75">
      <c r="A47" s="148" t="s">
        <v>260</v>
      </c>
      <c r="B47" s="4">
        <f>SUM(B44:B46)</f>
        <v>224074</v>
      </c>
      <c r="C47" s="4">
        <f aca="true" t="shared" si="6" ref="C47:AU47">SUM(C44:C46)</f>
        <v>164339</v>
      </c>
      <c r="D47" s="4">
        <f t="shared" si="6"/>
        <v>209399</v>
      </c>
      <c r="E47" s="4">
        <f t="shared" si="6"/>
        <v>93933</v>
      </c>
      <c r="F47" s="4">
        <f t="shared" si="6"/>
        <v>60221</v>
      </c>
      <c r="G47" s="4">
        <f t="shared" si="6"/>
        <v>70378</v>
      </c>
      <c r="H47" s="4">
        <f>SUM(H44:H46)</f>
        <v>58426</v>
      </c>
      <c r="I47" s="4">
        <f t="shared" si="6"/>
        <v>56780</v>
      </c>
      <c r="J47" s="4">
        <f t="shared" si="6"/>
        <v>53101</v>
      </c>
      <c r="K47" s="4">
        <f t="shared" si="6"/>
        <v>57019</v>
      </c>
      <c r="L47" s="4">
        <f t="shared" si="6"/>
        <v>43443</v>
      </c>
      <c r="M47" s="4">
        <f t="shared" si="6"/>
        <v>57862</v>
      </c>
      <c r="N47" s="4">
        <f>SUM(N44:N46)</f>
        <v>18826</v>
      </c>
      <c r="O47" s="4">
        <f t="shared" si="6"/>
        <v>46571</v>
      </c>
      <c r="P47" s="4">
        <f t="shared" si="6"/>
        <v>24441</v>
      </c>
      <c r="Q47" s="4">
        <f t="shared" si="6"/>
        <v>43193</v>
      </c>
      <c r="R47" s="4">
        <f>SUM(R44:R46)</f>
        <v>19997</v>
      </c>
      <c r="S47" s="4">
        <f t="shared" si="6"/>
        <v>31679</v>
      </c>
      <c r="T47" s="4">
        <f t="shared" si="6"/>
        <v>25549</v>
      </c>
      <c r="U47" s="4">
        <f t="shared" si="6"/>
        <v>48132</v>
      </c>
      <c r="V47" s="4">
        <f>SUM(V44:V46)</f>
        <v>34960</v>
      </c>
      <c r="W47" s="4">
        <f>SUM(W44:W46)</f>
        <v>18777</v>
      </c>
      <c r="X47" s="4">
        <f t="shared" si="6"/>
        <v>9079</v>
      </c>
      <c r="Y47" s="4">
        <f>SUM(Y44:Y46)</f>
        <v>43295</v>
      </c>
      <c r="Z47" s="4">
        <f t="shared" si="6"/>
        <v>1791</v>
      </c>
      <c r="AA47" s="4">
        <f t="shared" si="6"/>
        <v>4043</v>
      </c>
      <c r="AB47" s="4">
        <f t="shared" si="6"/>
        <v>6590</v>
      </c>
      <c r="AC47" s="4">
        <f t="shared" si="6"/>
        <v>6013</v>
      </c>
      <c r="AD47" s="4">
        <f t="shared" si="6"/>
        <v>7250</v>
      </c>
      <c r="AE47" s="4">
        <f t="shared" si="6"/>
        <v>911</v>
      </c>
      <c r="AF47" s="4">
        <f t="shared" si="6"/>
        <v>7452</v>
      </c>
      <c r="AG47" s="4">
        <f t="shared" si="6"/>
        <v>8854</v>
      </c>
      <c r="AH47" s="4">
        <f>SUM(AH44:AH46)</f>
        <v>7550</v>
      </c>
      <c r="AI47" s="4">
        <f t="shared" si="6"/>
        <v>7397</v>
      </c>
      <c r="AJ47" s="4">
        <f t="shared" si="6"/>
        <v>2101</v>
      </c>
      <c r="AK47" s="4">
        <f t="shared" si="6"/>
        <v>1026</v>
      </c>
      <c r="AL47" s="4">
        <f t="shared" si="6"/>
        <v>830</v>
      </c>
      <c r="AM47" s="4">
        <f t="shared" si="6"/>
        <v>2556</v>
      </c>
      <c r="AN47" s="4">
        <f t="shared" si="6"/>
        <v>1882</v>
      </c>
      <c r="AO47" s="4">
        <f t="shared" si="6"/>
        <v>1149</v>
      </c>
      <c r="AP47" s="4">
        <f t="shared" si="6"/>
        <v>224</v>
      </c>
      <c r="AQ47" s="4">
        <f t="shared" si="6"/>
        <v>2760</v>
      </c>
      <c r="AR47" s="4">
        <f t="shared" si="6"/>
        <v>1610</v>
      </c>
      <c r="AS47" s="4">
        <f t="shared" si="6"/>
        <v>2568</v>
      </c>
      <c r="AT47" s="4">
        <f t="shared" si="6"/>
        <v>895</v>
      </c>
      <c r="AU47" s="4">
        <f t="shared" si="6"/>
        <v>196</v>
      </c>
      <c r="AV47" s="15"/>
      <c r="AW47" s="15">
        <f>SUM(B47:AU47)</f>
        <v>1589122</v>
      </c>
    </row>
    <row r="48" spans="1:48" ht="8.25" customHeight="1">
      <c r="A48" s="48"/>
      <c r="C48" s="8"/>
      <c r="D48" s="5"/>
      <c r="E48" s="8"/>
      <c r="F48" s="8"/>
      <c r="K48" s="4"/>
      <c r="M48" s="8"/>
      <c r="N48" s="16"/>
      <c r="Q48" s="8"/>
      <c r="R48" s="109"/>
      <c r="S48" s="8"/>
      <c r="T48" s="8"/>
      <c r="U48" s="8"/>
      <c r="W48" s="109"/>
      <c r="X48" s="8"/>
      <c r="Z48" s="8"/>
      <c r="AB48" s="8"/>
      <c r="AC48" s="16"/>
      <c r="AF48" s="8"/>
      <c r="AG48" s="8"/>
      <c r="AI48" s="43"/>
      <c r="AL48" s="8"/>
      <c r="AN48" s="8"/>
      <c r="AO48" s="8"/>
      <c r="AP48" s="8"/>
      <c r="AQ48" s="8"/>
      <c r="AS48" s="8"/>
      <c r="AT48" s="8"/>
      <c r="AU48" s="8"/>
      <c r="AV48" s="15"/>
    </row>
    <row r="49" spans="1:49" ht="12.75">
      <c r="A49" s="12" t="s">
        <v>261</v>
      </c>
      <c r="B49" s="4">
        <v>0</v>
      </c>
      <c r="C49" s="5">
        <v>57339</v>
      </c>
      <c r="D49" s="5">
        <v>29669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15">
        <v>0</v>
      </c>
      <c r="L49" s="4">
        <v>0</v>
      </c>
      <c r="M49" s="4">
        <v>5549</v>
      </c>
      <c r="N49" s="4">
        <v>0</v>
      </c>
      <c r="O49" s="4">
        <v>0</v>
      </c>
      <c r="P49" s="4">
        <v>0</v>
      </c>
      <c r="Q49" s="4">
        <v>2037</v>
      </c>
      <c r="R49" s="109">
        <v>0</v>
      </c>
      <c r="S49" s="4">
        <v>0</v>
      </c>
      <c r="T49" s="4">
        <v>0</v>
      </c>
      <c r="U49" s="4">
        <v>0</v>
      </c>
      <c r="V49" s="4">
        <v>0</v>
      </c>
      <c r="W49" s="109">
        <v>47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6051</v>
      </c>
      <c r="AD49" s="4">
        <v>0</v>
      </c>
      <c r="AE49" s="4">
        <v>0</v>
      </c>
      <c r="AF49" s="4">
        <v>0</v>
      </c>
      <c r="AG49" s="4">
        <v>0</v>
      </c>
      <c r="AH49" s="4">
        <v>12718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15"/>
      <c r="AW49" s="15">
        <f>SUM(B49:AU49)</f>
        <v>113410</v>
      </c>
    </row>
    <row r="50" spans="1:48" ht="8.25" customHeight="1">
      <c r="A50" s="48"/>
      <c r="C50" s="8"/>
      <c r="D50" s="5"/>
      <c r="E50" s="8"/>
      <c r="F50" s="4"/>
      <c r="G50" s="4"/>
      <c r="H50" s="4"/>
      <c r="I50" s="4"/>
      <c r="J50" s="4"/>
      <c r="L50" s="4"/>
      <c r="M50" s="4"/>
      <c r="N50" s="4"/>
      <c r="O50" s="4"/>
      <c r="P50" s="4"/>
      <c r="Q50" s="4"/>
      <c r="R50" s="109"/>
      <c r="S50" s="4"/>
      <c r="T50" s="4"/>
      <c r="U50" s="4"/>
      <c r="V50" s="4"/>
      <c r="W50" s="109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15"/>
    </row>
    <row r="51" spans="1:49" ht="12.75">
      <c r="A51" s="12" t="s">
        <v>262</v>
      </c>
      <c r="B51" s="4">
        <v>0</v>
      </c>
      <c r="C51" s="5">
        <v>0</v>
      </c>
      <c r="D51" s="5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15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109">
        <v>0</v>
      </c>
      <c r="S51" s="4">
        <v>0</v>
      </c>
      <c r="T51" s="4">
        <v>0</v>
      </c>
      <c r="U51" s="4">
        <v>0</v>
      </c>
      <c r="V51" s="4">
        <v>0</v>
      </c>
      <c r="W51" s="109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15"/>
      <c r="AW51" s="15">
        <f>SUM(B51:AU51)</f>
        <v>0</v>
      </c>
    </row>
    <row r="52" spans="1:48" ht="8.25" customHeight="1">
      <c r="A52" s="48"/>
      <c r="C52" s="8"/>
      <c r="D52" s="5"/>
      <c r="E52" s="8"/>
      <c r="F52" s="8"/>
      <c r="M52" s="8"/>
      <c r="N52" s="16"/>
      <c r="Q52" s="8"/>
      <c r="R52" s="109"/>
      <c r="S52" s="8"/>
      <c r="T52" s="8"/>
      <c r="U52" s="8"/>
      <c r="W52" s="109"/>
      <c r="X52" s="8"/>
      <c r="Z52" s="8"/>
      <c r="AB52" s="8"/>
      <c r="AC52" s="16"/>
      <c r="AF52" s="8"/>
      <c r="AG52" s="8"/>
      <c r="AI52" s="43"/>
      <c r="AL52" s="8"/>
      <c r="AN52" s="8"/>
      <c r="AO52" s="8"/>
      <c r="AP52" s="8"/>
      <c r="AQ52" s="8"/>
      <c r="AS52" s="8"/>
      <c r="AT52" s="8"/>
      <c r="AU52" s="8"/>
      <c r="AV52" s="15"/>
    </row>
    <row r="53" spans="1:48" ht="12.75">
      <c r="A53" s="12" t="s">
        <v>263</v>
      </c>
      <c r="C53" s="8"/>
      <c r="D53" s="5"/>
      <c r="E53" s="8"/>
      <c r="F53" s="8"/>
      <c r="G53" s="4"/>
      <c r="K53" s="4"/>
      <c r="M53" s="8"/>
      <c r="N53" s="16"/>
      <c r="Q53" s="8"/>
      <c r="R53" s="109"/>
      <c r="S53" s="8"/>
      <c r="T53" s="8"/>
      <c r="U53" s="8"/>
      <c r="W53" s="109">
        <v>0</v>
      </c>
      <c r="X53" s="8"/>
      <c r="Z53" s="8"/>
      <c r="AB53" s="8"/>
      <c r="AC53" s="16"/>
      <c r="AF53" s="8"/>
      <c r="AG53" s="8"/>
      <c r="AI53" s="43"/>
      <c r="AL53" s="8"/>
      <c r="AN53" s="8"/>
      <c r="AO53" s="8"/>
      <c r="AP53" s="8"/>
      <c r="AQ53" s="8"/>
      <c r="AS53" s="8"/>
      <c r="AT53" s="8"/>
      <c r="AU53" s="8"/>
      <c r="AV53" s="15"/>
    </row>
    <row r="54" spans="1:49" ht="12.75">
      <c r="A54" s="12" t="s">
        <v>264</v>
      </c>
      <c r="B54" s="4">
        <f>+B11-B19+B32-B41-B47+B49-B51</f>
        <v>47634313</v>
      </c>
      <c r="C54" s="4">
        <f aca="true" t="shared" si="7" ref="C54:AU54">+C11-C19+C32-C41-C47+C49-C51</f>
        <v>40270596</v>
      </c>
      <c r="D54" s="4">
        <f t="shared" si="7"/>
        <v>35518363</v>
      </c>
      <c r="E54" s="4">
        <f t="shared" si="7"/>
        <v>12143608</v>
      </c>
      <c r="F54" s="4">
        <f t="shared" si="7"/>
        <v>8341446</v>
      </c>
      <c r="G54" s="4">
        <f t="shared" si="7"/>
        <v>9179211</v>
      </c>
      <c r="H54" s="4">
        <f>+H11-H19+H32-H41-H47+H49-H51</f>
        <v>9121708</v>
      </c>
      <c r="I54" s="4">
        <f t="shared" si="7"/>
        <v>7812504</v>
      </c>
      <c r="J54" s="4">
        <f t="shared" si="7"/>
        <v>6130439</v>
      </c>
      <c r="K54" s="4">
        <f t="shared" si="7"/>
        <v>4538340</v>
      </c>
      <c r="L54" s="4">
        <f t="shared" si="7"/>
        <v>3105382</v>
      </c>
      <c r="M54" s="4">
        <f t="shared" si="7"/>
        <v>3357949</v>
      </c>
      <c r="N54" s="4">
        <f>+N11-N19+N32-N41-N47+N49-N51</f>
        <v>3473613</v>
      </c>
      <c r="O54" s="4">
        <f t="shared" si="7"/>
        <v>4200882</v>
      </c>
      <c r="P54" s="4">
        <f t="shared" si="7"/>
        <v>3636994</v>
      </c>
      <c r="Q54" s="4">
        <f t="shared" si="7"/>
        <v>4097458</v>
      </c>
      <c r="R54" s="4">
        <f>+R11-R19+R32-R41-R47+R49-R51</f>
        <v>3021931</v>
      </c>
      <c r="S54" s="4">
        <f t="shared" si="7"/>
        <v>4341387</v>
      </c>
      <c r="T54" s="4">
        <f t="shared" si="7"/>
        <v>2714869</v>
      </c>
      <c r="U54" s="4">
        <f t="shared" si="7"/>
        <v>4297817</v>
      </c>
      <c r="V54" s="4">
        <f>+V11-V19+V32-V41-V47+V49-V51</f>
        <v>4565552</v>
      </c>
      <c r="W54" s="4">
        <f>+W11-W19+W32-W41-W47+W49-W51</f>
        <v>2013444</v>
      </c>
      <c r="X54" s="4">
        <f t="shared" si="7"/>
        <v>1536916</v>
      </c>
      <c r="Y54" s="4">
        <f>+Y11-Y19+Y32-Y41-Y47+Y49-Y51</f>
        <v>502786</v>
      </c>
      <c r="Z54" s="4">
        <f t="shared" si="7"/>
        <v>1608427</v>
      </c>
      <c r="AA54" s="4">
        <f t="shared" si="7"/>
        <v>2169179</v>
      </c>
      <c r="AB54" s="4">
        <f t="shared" si="7"/>
        <v>399276</v>
      </c>
      <c r="AC54" s="4">
        <f t="shared" si="7"/>
        <v>368618</v>
      </c>
      <c r="AD54" s="4">
        <f t="shared" si="7"/>
        <v>367331</v>
      </c>
      <c r="AE54" s="4">
        <f t="shared" si="7"/>
        <v>216555</v>
      </c>
      <c r="AF54" s="4">
        <f t="shared" si="7"/>
        <v>838936</v>
      </c>
      <c r="AG54" s="4">
        <f t="shared" si="7"/>
        <v>295452</v>
      </c>
      <c r="AH54" s="4">
        <f>+AH11-AH19+AH32-AH41-AH47+AH49-AH51</f>
        <v>315747</v>
      </c>
      <c r="AI54" s="4">
        <f t="shared" si="7"/>
        <v>234071</v>
      </c>
      <c r="AJ54" s="4">
        <f t="shared" si="7"/>
        <v>115999</v>
      </c>
      <c r="AK54" s="4">
        <f t="shared" si="7"/>
        <v>84034</v>
      </c>
      <c r="AL54" s="4">
        <f t="shared" si="7"/>
        <v>30732</v>
      </c>
      <c r="AM54" s="4">
        <f t="shared" si="7"/>
        <v>73430</v>
      </c>
      <c r="AN54" s="4">
        <f t="shared" si="7"/>
        <v>33788</v>
      </c>
      <c r="AO54" s="4">
        <f t="shared" si="7"/>
        <v>9251</v>
      </c>
      <c r="AP54" s="4">
        <f t="shared" si="7"/>
        <v>-945</v>
      </c>
      <c r="AQ54" s="4">
        <f t="shared" si="7"/>
        <v>20366</v>
      </c>
      <c r="AR54" s="4">
        <f t="shared" si="7"/>
        <v>2335</v>
      </c>
      <c r="AS54" s="4">
        <f t="shared" si="7"/>
        <v>-16768</v>
      </c>
      <c r="AT54" s="4">
        <f t="shared" si="7"/>
        <v>72274</v>
      </c>
      <c r="AU54" s="4">
        <f t="shared" si="7"/>
        <v>-184</v>
      </c>
      <c r="AV54" s="15"/>
      <c r="AW54" s="15">
        <f>SUM(B54:AU54)</f>
        <v>232795412</v>
      </c>
    </row>
    <row r="55" spans="1:48" ht="8.25" customHeight="1">
      <c r="A55" s="48"/>
      <c r="C55" s="8"/>
      <c r="D55" s="5"/>
      <c r="E55" s="8"/>
      <c r="F55" s="8"/>
      <c r="N55" s="16"/>
      <c r="Q55" s="8"/>
      <c r="R55" s="109"/>
      <c r="S55" s="8"/>
      <c r="T55" s="8"/>
      <c r="U55" s="8"/>
      <c r="W55" s="109"/>
      <c r="X55" s="8"/>
      <c r="Z55" s="8"/>
      <c r="AB55" s="8"/>
      <c r="AC55" s="16"/>
      <c r="AF55" s="8"/>
      <c r="AG55" s="8"/>
      <c r="AI55" s="43"/>
      <c r="AL55" s="8"/>
      <c r="AN55" s="8"/>
      <c r="AO55" s="8"/>
      <c r="AP55" s="8"/>
      <c r="AQ55" s="8"/>
      <c r="AS55" s="8"/>
      <c r="AT55" s="8"/>
      <c r="AU55" s="8"/>
      <c r="AV55" s="15"/>
    </row>
    <row r="56" spans="1:49" ht="12.75">
      <c r="A56" s="12" t="s">
        <v>265</v>
      </c>
      <c r="B56" s="4">
        <f>+B57-B58</f>
        <v>0</v>
      </c>
      <c r="C56" s="4">
        <f aca="true" t="shared" si="8" ref="C56:AU56">+C57-C58</f>
        <v>0</v>
      </c>
      <c r="D56" s="4">
        <f t="shared" si="8"/>
        <v>0</v>
      </c>
      <c r="E56" s="4">
        <f t="shared" si="8"/>
        <v>0</v>
      </c>
      <c r="F56" s="4">
        <f t="shared" si="8"/>
        <v>0</v>
      </c>
      <c r="G56" s="4">
        <f t="shared" si="8"/>
        <v>0</v>
      </c>
      <c r="H56" s="4">
        <f>+H57-H58</f>
        <v>0</v>
      </c>
      <c r="I56" s="4">
        <f t="shared" si="8"/>
        <v>12064</v>
      </c>
      <c r="J56" s="4">
        <f t="shared" si="8"/>
        <v>0</v>
      </c>
      <c r="K56" s="4">
        <f t="shared" si="8"/>
        <v>0</v>
      </c>
      <c r="L56" s="4">
        <f t="shared" si="8"/>
        <v>0</v>
      </c>
      <c r="M56" s="4">
        <f t="shared" si="8"/>
        <v>0</v>
      </c>
      <c r="N56" s="4">
        <f>+N57-N58</f>
        <v>0</v>
      </c>
      <c r="O56" s="4">
        <f t="shared" si="8"/>
        <v>0</v>
      </c>
      <c r="P56" s="4">
        <f t="shared" si="8"/>
        <v>0</v>
      </c>
      <c r="Q56" s="4">
        <f t="shared" si="8"/>
        <v>0</v>
      </c>
      <c r="R56" s="4">
        <f>+R57-R58</f>
        <v>0</v>
      </c>
      <c r="S56" s="4">
        <f t="shared" si="8"/>
        <v>0</v>
      </c>
      <c r="T56" s="4">
        <f t="shared" si="8"/>
        <v>0</v>
      </c>
      <c r="U56" s="4">
        <f t="shared" si="8"/>
        <v>0</v>
      </c>
      <c r="V56" s="4">
        <f>+V57-V58</f>
        <v>0</v>
      </c>
      <c r="W56" s="4">
        <f>+W57-W58</f>
        <v>0</v>
      </c>
      <c r="X56" s="4">
        <f t="shared" si="8"/>
        <v>0</v>
      </c>
      <c r="Y56" s="4">
        <f>+Y57-Y58</f>
        <v>0</v>
      </c>
      <c r="Z56" s="4">
        <f t="shared" si="8"/>
        <v>0</v>
      </c>
      <c r="AA56" s="4">
        <f t="shared" si="8"/>
        <v>0</v>
      </c>
      <c r="AB56" s="4">
        <f t="shared" si="8"/>
        <v>0</v>
      </c>
      <c r="AC56" s="4">
        <f t="shared" si="8"/>
        <v>0</v>
      </c>
      <c r="AD56" s="4">
        <f t="shared" si="8"/>
        <v>0</v>
      </c>
      <c r="AE56" s="4">
        <f t="shared" si="8"/>
        <v>0</v>
      </c>
      <c r="AF56" s="4">
        <f t="shared" si="8"/>
        <v>0</v>
      </c>
      <c r="AG56" s="4">
        <f t="shared" si="8"/>
        <v>0</v>
      </c>
      <c r="AH56" s="4">
        <f>+AH57-AH58</f>
        <v>0</v>
      </c>
      <c r="AI56" s="4">
        <f t="shared" si="8"/>
        <v>0</v>
      </c>
      <c r="AJ56" s="4">
        <f t="shared" si="8"/>
        <v>0</v>
      </c>
      <c r="AK56" s="4">
        <f t="shared" si="8"/>
        <v>0</v>
      </c>
      <c r="AL56" s="4">
        <f t="shared" si="8"/>
        <v>0</v>
      </c>
      <c r="AM56" s="4">
        <f t="shared" si="8"/>
        <v>0</v>
      </c>
      <c r="AN56" s="4">
        <f t="shared" si="8"/>
        <v>0</v>
      </c>
      <c r="AO56" s="4">
        <f t="shared" si="8"/>
        <v>0</v>
      </c>
      <c r="AP56" s="4">
        <f t="shared" si="8"/>
        <v>0</v>
      </c>
      <c r="AQ56" s="4">
        <f t="shared" si="8"/>
        <v>0</v>
      </c>
      <c r="AR56" s="4">
        <f t="shared" si="8"/>
        <v>0</v>
      </c>
      <c r="AS56" s="4">
        <f t="shared" si="8"/>
        <v>0</v>
      </c>
      <c r="AT56" s="4">
        <f t="shared" si="8"/>
        <v>0</v>
      </c>
      <c r="AU56" s="4">
        <f t="shared" si="8"/>
        <v>0</v>
      </c>
      <c r="AV56" s="15"/>
      <c r="AW56" s="15">
        <f>SUM(B56:AU56)</f>
        <v>12064</v>
      </c>
    </row>
    <row r="57" spans="1:49" ht="12.75">
      <c r="A57" s="14" t="s">
        <v>266</v>
      </c>
      <c r="B57" s="4">
        <v>0</v>
      </c>
      <c r="C57" s="5">
        <v>0</v>
      </c>
      <c r="D57" s="5">
        <v>0</v>
      </c>
      <c r="E57" s="4">
        <v>0</v>
      </c>
      <c r="F57" s="4">
        <v>0</v>
      </c>
      <c r="G57" s="15">
        <v>0</v>
      </c>
      <c r="H57" s="4">
        <v>0</v>
      </c>
      <c r="I57" s="4">
        <v>12064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109">
        <v>0</v>
      </c>
      <c r="S57" s="4">
        <v>0</v>
      </c>
      <c r="T57" s="4">
        <v>0</v>
      </c>
      <c r="U57" s="4">
        <v>0</v>
      </c>
      <c r="V57" s="4">
        <v>0</v>
      </c>
      <c r="W57" s="109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15"/>
      <c r="AW57" s="15">
        <f>SUM(B57:AU57)</f>
        <v>12064</v>
      </c>
    </row>
    <row r="58" spans="1:49" ht="12.75">
      <c r="A58" s="14" t="s">
        <v>267</v>
      </c>
      <c r="B58" s="4">
        <v>0</v>
      </c>
      <c r="C58" s="5">
        <v>0</v>
      </c>
      <c r="D58" s="5">
        <v>0</v>
      </c>
      <c r="E58" s="4">
        <v>0</v>
      </c>
      <c r="F58" s="4">
        <v>0</v>
      </c>
      <c r="G58" s="15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109">
        <v>0</v>
      </c>
      <c r="S58" s="4">
        <v>0</v>
      </c>
      <c r="T58" s="4">
        <v>0</v>
      </c>
      <c r="U58" s="4">
        <v>0</v>
      </c>
      <c r="V58" s="4">
        <v>0</v>
      </c>
      <c r="W58" s="109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15"/>
      <c r="AW58" s="15">
        <f>SUM(B58:AU58)</f>
        <v>0</v>
      </c>
    </row>
    <row r="59" spans="1:48" ht="8.25" customHeight="1">
      <c r="A59" s="12"/>
      <c r="C59" s="8"/>
      <c r="D59" s="5"/>
      <c r="E59" s="8"/>
      <c r="F59" s="8"/>
      <c r="H59" s="4"/>
      <c r="I59" s="4"/>
      <c r="J59" s="4"/>
      <c r="K59" s="4"/>
      <c r="L59" s="4"/>
      <c r="M59" s="4"/>
      <c r="N59" s="4"/>
      <c r="O59" s="4"/>
      <c r="P59" s="4"/>
      <c r="Q59" s="4"/>
      <c r="R59" s="109"/>
      <c r="S59" s="4"/>
      <c r="T59" s="4"/>
      <c r="U59" s="4"/>
      <c r="V59" s="4"/>
      <c r="W59" s="109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15"/>
    </row>
    <row r="60" spans="1:49" ht="12.75">
      <c r="A60" s="12" t="s">
        <v>268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15">
        <v>0</v>
      </c>
      <c r="H60" s="4">
        <v>0</v>
      </c>
      <c r="I60" s="4">
        <v>0</v>
      </c>
      <c r="J60" s="4">
        <v>0</v>
      </c>
      <c r="K60" s="4">
        <v>88499</v>
      </c>
      <c r="L60" s="4">
        <v>0</v>
      </c>
      <c r="M60" s="4">
        <v>0</v>
      </c>
      <c r="N60" s="4">
        <v>1424</v>
      </c>
      <c r="O60" s="4">
        <v>0</v>
      </c>
      <c r="P60" s="4">
        <v>0</v>
      </c>
      <c r="Q60" s="4">
        <v>0</v>
      </c>
      <c r="R60" s="109">
        <v>0</v>
      </c>
      <c r="S60" s="4">
        <v>0</v>
      </c>
      <c r="T60" s="4">
        <v>0</v>
      </c>
      <c r="U60" s="4">
        <v>0</v>
      </c>
      <c r="V60" s="4">
        <v>0</v>
      </c>
      <c r="W60" s="109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15"/>
      <c r="AW60" s="15">
        <f>SUM(B60:AU60)</f>
        <v>89923</v>
      </c>
    </row>
    <row r="61" spans="1:48" ht="8.25" customHeight="1">
      <c r="A61" s="12"/>
      <c r="C61" s="8"/>
      <c r="D61" s="5"/>
      <c r="E61" s="8"/>
      <c r="F61" s="8"/>
      <c r="K61" s="4"/>
      <c r="M61" s="8"/>
      <c r="N61" s="16"/>
      <c r="Q61" s="8"/>
      <c r="R61" s="109"/>
      <c r="S61" s="8"/>
      <c r="T61" s="8"/>
      <c r="U61" s="8"/>
      <c r="W61" s="109"/>
      <c r="X61" s="8"/>
      <c r="Z61" s="8"/>
      <c r="AB61" s="8"/>
      <c r="AC61" s="16"/>
      <c r="AF61" s="8"/>
      <c r="AG61" s="8"/>
      <c r="AI61" s="43"/>
      <c r="AL61" s="8"/>
      <c r="AN61" s="8"/>
      <c r="AO61" s="8"/>
      <c r="AP61" s="8"/>
      <c r="AQ61" s="8"/>
      <c r="AS61" s="8"/>
      <c r="AT61" s="8"/>
      <c r="AU61" s="8"/>
      <c r="AV61" s="15"/>
    </row>
    <row r="62" spans="1:49" ht="12.75">
      <c r="A62" s="12" t="s">
        <v>269</v>
      </c>
      <c r="B62" s="4">
        <f>+B54+B56+B60</f>
        <v>47634313</v>
      </c>
      <c r="C62" s="4">
        <f>+C54+C56+C60</f>
        <v>40270596</v>
      </c>
      <c r="D62" s="4">
        <f aca="true" t="shared" si="9" ref="D62:AU62">+D54+D56+D60</f>
        <v>35518363</v>
      </c>
      <c r="E62" s="4">
        <f t="shared" si="9"/>
        <v>12143608</v>
      </c>
      <c r="F62" s="4">
        <f t="shared" si="9"/>
        <v>8341446</v>
      </c>
      <c r="G62" s="4">
        <f t="shared" si="9"/>
        <v>9179211</v>
      </c>
      <c r="H62" s="4">
        <f>+H54+H56+H60</f>
        <v>9121708</v>
      </c>
      <c r="I62" s="4">
        <f t="shared" si="9"/>
        <v>7824568</v>
      </c>
      <c r="J62" s="4">
        <f t="shared" si="9"/>
        <v>6130439</v>
      </c>
      <c r="K62" s="4">
        <f t="shared" si="9"/>
        <v>4626839</v>
      </c>
      <c r="L62" s="4">
        <f t="shared" si="9"/>
        <v>3105382</v>
      </c>
      <c r="M62" s="4">
        <f t="shared" si="9"/>
        <v>3357949</v>
      </c>
      <c r="N62" s="4">
        <f>+N54+N56+N60</f>
        <v>3475037</v>
      </c>
      <c r="O62" s="4">
        <f t="shared" si="9"/>
        <v>4200882</v>
      </c>
      <c r="P62" s="4">
        <f t="shared" si="9"/>
        <v>3636994</v>
      </c>
      <c r="Q62" s="4">
        <f t="shared" si="9"/>
        <v>4097458</v>
      </c>
      <c r="R62" s="4">
        <f>+R54+R56+R60</f>
        <v>3021931</v>
      </c>
      <c r="S62" s="4">
        <f t="shared" si="9"/>
        <v>4341387</v>
      </c>
      <c r="T62" s="4">
        <f t="shared" si="9"/>
        <v>2714869</v>
      </c>
      <c r="U62" s="4">
        <f t="shared" si="9"/>
        <v>4297817</v>
      </c>
      <c r="V62" s="4">
        <f>+V54+V56+V60</f>
        <v>4565552</v>
      </c>
      <c r="W62" s="4">
        <f>+W54+W56+W60</f>
        <v>2013444</v>
      </c>
      <c r="X62" s="4">
        <f t="shared" si="9"/>
        <v>1536916</v>
      </c>
      <c r="Y62" s="4">
        <f>+Y54+Y56+Y60</f>
        <v>502786</v>
      </c>
      <c r="Z62" s="4">
        <f t="shared" si="9"/>
        <v>1608427</v>
      </c>
      <c r="AA62" s="4">
        <f t="shared" si="9"/>
        <v>2169179</v>
      </c>
      <c r="AB62" s="4">
        <f t="shared" si="9"/>
        <v>399276</v>
      </c>
      <c r="AC62" s="4">
        <f t="shared" si="9"/>
        <v>368618</v>
      </c>
      <c r="AD62" s="4">
        <f t="shared" si="9"/>
        <v>367331</v>
      </c>
      <c r="AE62" s="4">
        <f t="shared" si="9"/>
        <v>216555</v>
      </c>
      <c r="AF62" s="4">
        <f t="shared" si="9"/>
        <v>838936</v>
      </c>
      <c r="AG62" s="4">
        <f t="shared" si="9"/>
        <v>295452</v>
      </c>
      <c r="AH62" s="4">
        <f>+AH54+AH56+AH60</f>
        <v>315747</v>
      </c>
      <c r="AI62" s="4">
        <f t="shared" si="9"/>
        <v>234071</v>
      </c>
      <c r="AJ62" s="4">
        <f t="shared" si="9"/>
        <v>115999</v>
      </c>
      <c r="AK62" s="4">
        <f t="shared" si="9"/>
        <v>84034</v>
      </c>
      <c r="AL62" s="4">
        <f t="shared" si="9"/>
        <v>30732</v>
      </c>
      <c r="AM62" s="4">
        <f t="shared" si="9"/>
        <v>73430</v>
      </c>
      <c r="AN62" s="4">
        <f t="shared" si="9"/>
        <v>33788</v>
      </c>
      <c r="AO62" s="4">
        <f t="shared" si="9"/>
        <v>9251</v>
      </c>
      <c r="AP62" s="4">
        <f t="shared" si="9"/>
        <v>-945</v>
      </c>
      <c r="AQ62" s="4">
        <f t="shared" si="9"/>
        <v>20366</v>
      </c>
      <c r="AR62" s="4">
        <f t="shared" si="9"/>
        <v>2335</v>
      </c>
      <c r="AS62" s="4">
        <f t="shared" si="9"/>
        <v>-16768</v>
      </c>
      <c r="AT62" s="4">
        <f t="shared" si="9"/>
        <v>72274</v>
      </c>
      <c r="AU62" s="4">
        <f t="shared" si="9"/>
        <v>-184</v>
      </c>
      <c r="AV62" s="4"/>
      <c r="AW62" s="15">
        <f>SUM(B62:AU62)</f>
        <v>232897399</v>
      </c>
    </row>
    <row r="63" spans="1:48" ht="12.75">
      <c r="A63" s="48"/>
      <c r="C63" s="8"/>
      <c r="D63" s="5"/>
      <c r="E63" s="8"/>
      <c r="F63" s="8"/>
      <c r="K63" s="4"/>
      <c r="M63" s="8"/>
      <c r="N63" s="16"/>
      <c r="Q63" s="8"/>
      <c r="R63" s="109"/>
      <c r="S63" s="8"/>
      <c r="T63" s="8"/>
      <c r="U63" s="8"/>
      <c r="W63" s="109"/>
      <c r="X63" s="8"/>
      <c r="Z63" s="8"/>
      <c r="AB63" s="8"/>
      <c r="AC63" s="16"/>
      <c r="AF63" s="8"/>
      <c r="AG63" s="8"/>
      <c r="AI63" s="43"/>
      <c r="AL63" s="8"/>
      <c r="AN63" s="8"/>
      <c r="AO63" s="8"/>
      <c r="AP63" s="8"/>
      <c r="AQ63" s="8"/>
      <c r="AS63" s="8"/>
      <c r="AT63" s="8"/>
      <c r="AU63" s="8"/>
      <c r="AV63" s="15"/>
    </row>
    <row r="64" spans="1:49" ht="12.75">
      <c r="A64" s="12" t="s">
        <v>270</v>
      </c>
      <c r="B64" s="4">
        <v>179861124</v>
      </c>
      <c r="C64" s="5">
        <v>150701842</v>
      </c>
      <c r="D64" s="5">
        <v>145777994</v>
      </c>
      <c r="E64" s="4">
        <v>59778384</v>
      </c>
      <c r="F64" s="4">
        <v>39167662</v>
      </c>
      <c r="G64" s="4">
        <v>35658117</v>
      </c>
      <c r="H64" s="4">
        <v>33106691</v>
      </c>
      <c r="I64" s="4">
        <v>33790004</v>
      </c>
      <c r="J64" s="4">
        <v>27316928</v>
      </c>
      <c r="K64" s="15">
        <v>24282103</v>
      </c>
      <c r="L64" s="4">
        <v>25567810</v>
      </c>
      <c r="M64" s="4">
        <v>22759343</v>
      </c>
      <c r="N64" s="4">
        <v>18667720</v>
      </c>
      <c r="O64" s="4">
        <v>17850447</v>
      </c>
      <c r="P64" s="4">
        <v>18355920</v>
      </c>
      <c r="Q64" s="4">
        <v>17595852</v>
      </c>
      <c r="R64" s="109">
        <v>15519891</v>
      </c>
      <c r="S64" s="4">
        <v>13894194</v>
      </c>
      <c r="T64" s="4">
        <v>15062065</v>
      </c>
      <c r="U64" s="4">
        <v>12382186</v>
      </c>
      <c r="V64" s="4">
        <v>10352123</v>
      </c>
      <c r="W64" s="109">
        <v>11295059</v>
      </c>
      <c r="X64" s="4">
        <v>10193237</v>
      </c>
      <c r="Y64" s="4">
        <v>10959237</v>
      </c>
      <c r="Z64" s="4">
        <v>9071163</v>
      </c>
      <c r="AA64" s="4">
        <v>4096092</v>
      </c>
      <c r="AB64" s="4">
        <v>3119404</v>
      </c>
      <c r="AC64" s="4">
        <v>2960016</v>
      </c>
      <c r="AD64" s="4">
        <v>2542380</v>
      </c>
      <c r="AE64" s="4">
        <v>2418684</v>
      </c>
      <c r="AF64" s="4">
        <v>1306002</v>
      </c>
      <c r="AG64" s="4">
        <v>1842771</v>
      </c>
      <c r="AH64" s="4">
        <v>1747773</v>
      </c>
      <c r="AI64" s="4">
        <v>1625460</v>
      </c>
      <c r="AJ64" s="4">
        <v>1480328</v>
      </c>
      <c r="AK64" s="4">
        <v>946454</v>
      </c>
      <c r="AL64" s="4">
        <v>702482</v>
      </c>
      <c r="AM64" s="4">
        <v>608528</v>
      </c>
      <c r="AN64" s="4">
        <v>613988</v>
      </c>
      <c r="AO64" s="4">
        <v>505608</v>
      </c>
      <c r="AP64" s="4">
        <v>458796</v>
      </c>
      <c r="AQ64" s="4">
        <v>399524</v>
      </c>
      <c r="AR64" s="4">
        <v>210244</v>
      </c>
      <c r="AS64" s="4">
        <v>88535</v>
      </c>
      <c r="AT64" s="4">
        <v>-16387</v>
      </c>
      <c r="AU64" s="4">
        <v>7967</v>
      </c>
      <c r="AV64" s="15"/>
      <c r="AW64" s="15">
        <f>SUM(B64:AU64)</f>
        <v>986631745</v>
      </c>
    </row>
    <row r="65" spans="1:48" ht="4.5" customHeight="1">
      <c r="A65" s="12"/>
      <c r="C65" s="8"/>
      <c r="D65" s="8"/>
      <c r="E65" s="8"/>
      <c r="F65" s="8"/>
      <c r="M65" s="8"/>
      <c r="N65" s="16"/>
      <c r="Q65" s="8"/>
      <c r="R65" s="109"/>
      <c r="S65" s="8"/>
      <c r="T65" s="8"/>
      <c r="U65" s="8"/>
      <c r="W65" s="109"/>
      <c r="X65" s="8"/>
      <c r="Z65" s="8"/>
      <c r="AB65" s="8"/>
      <c r="AC65" s="16"/>
      <c r="AF65" s="8"/>
      <c r="AG65" s="8"/>
      <c r="AI65" s="43"/>
      <c r="AL65" s="8"/>
      <c r="AN65" s="8"/>
      <c r="AO65" s="8"/>
      <c r="AP65" s="8"/>
      <c r="AQ65" s="8"/>
      <c r="AS65" s="8"/>
      <c r="AT65" s="8"/>
      <c r="AU65" s="8"/>
      <c r="AV65" s="15"/>
    </row>
    <row r="66" spans="1:48" ht="12.75">
      <c r="A66" s="12" t="s">
        <v>271</v>
      </c>
      <c r="C66" s="16"/>
      <c r="D66" s="8"/>
      <c r="E66" s="8"/>
      <c r="F66" s="8"/>
      <c r="G66" s="4"/>
      <c r="K66" s="4"/>
      <c r="M66" s="8"/>
      <c r="N66" s="16"/>
      <c r="Q66" s="8"/>
      <c r="R66" s="109"/>
      <c r="S66" s="8"/>
      <c r="T66" s="8"/>
      <c r="U66" s="8"/>
      <c r="W66" s="109">
        <v>0</v>
      </c>
      <c r="X66" s="8"/>
      <c r="Z66" s="8" t="s">
        <v>41</v>
      </c>
      <c r="AB66" s="8"/>
      <c r="AC66" s="16"/>
      <c r="AF66" s="8"/>
      <c r="AG66" s="8" t="s">
        <v>41</v>
      </c>
      <c r="AH66" s="15" t="s">
        <v>41</v>
      </c>
      <c r="AL66" s="8" t="s">
        <v>41</v>
      </c>
      <c r="AN66" s="8"/>
      <c r="AO66" s="8"/>
      <c r="AP66" s="8"/>
      <c r="AQ66" s="8"/>
      <c r="AR66" s="15" t="s">
        <v>41</v>
      </c>
      <c r="AS66" s="8"/>
      <c r="AT66" s="8"/>
      <c r="AU66" s="8"/>
      <c r="AV66" s="15"/>
    </row>
    <row r="67" spans="1:49" ht="12.75">
      <c r="A67" s="12" t="s">
        <v>272</v>
      </c>
      <c r="B67" s="4">
        <f>+B62+B64</f>
        <v>227495437</v>
      </c>
      <c r="C67" s="4">
        <f>+C62+C64</f>
        <v>190972438</v>
      </c>
      <c r="D67" s="4">
        <f aca="true" t="shared" si="10" ref="D67:AU67">+D62+D64</f>
        <v>181296357</v>
      </c>
      <c r="E67" s="4">
        <f t="shared" si="10"/>
        <v>71921992</v>
      </c>
      <c r="F67" s="4">
        <f t="shared" si="10"/>
        <v>47509108</v>
      </c>
      <c r="G67" s="4">
        <f t="shared" si="10"/>
        <v>44837328</v>
      </c>
      <c r="H67" s="4">
        <f>+H62+H64</f>
        <v>42228399</v>
      </c>
      <c r="I67" s="4">
        <f t="shared" si="10"/>
        <v>41614572</v>
      </c>
      <c r="J67" s="4">
        <f t="shared" si="10"/>
        <v>33447367</v>
      </c>
      <c r="K67" s="4">
        <f t="shared" si="10"/>
        <v>28908942</v>
      </c>
      <c r="L67" s="4">
        <f t="shared" si="10"/>
        <v>28673192</v>
      </c>
      <c r="M67" s="4">
        <f t="shared" si="10"/>
        <v>26117292</v>
      </c>
      <c r="N67" s="4">
        <f>+N62+N64</f>
        <v>22142757</v>
      </c>
      <c r="O67" s="4">
        <f t="shared" si="10"/>
        <v>22051329</v>
      </c>
      <c r="P67" s="4">
        <f t="shared" si="10"/>
        <v>21992914</v>
      </c>
      <c r="Q67" s="4">
        <f t="shared" si="10"/>
        <v>21693310</v>
      </c>
      <c r="R67" s="4">
        <f>+R62+R64</f>
        <v>18541822</v>
      </c>
      <c r="S67" s="4">
        <f t="shared" si="10"/>
        <v>18235581</v>
      </c>
      <c r="T67" s="4">
        <f t="shared" si="10"/>
        <v>17776934</v>
      </c>
      <c r="U67" s="4">
        <f t="shared" si="10"/>
        <v>16680003</v>
      </c>
      <c r="V67" s="4">
        <f>+V62+V64</f>
        <v>14917675</v>
      </c>
      <c r="W67" s="4">
        <f>+W62+W64</f>
        <v>13308503</v>
      </c>
      <c r="X67" s="4">
        <f>+X62+X64</f>
        <v>11730153</v>
      </c>
      <c r="Y67" s="4">
        <f>+Y62+Y64</f>
        <v>11462023</v>
      </c>
      <c r="Z67" s="4">
        <f t="shared" si="10"/>
        <v>10679590</v>
      </c>
      <c r="AA67" s="4">
        <f t="shared" si="10"/>
        <v>6265271</v>
      </c>
      <c r="AB67" s="4">
        <f t="shared" si="10"/>
        <v>3518680</v>
      </c>
      <c r="AC67" s="4">
        <f t="shared" si="10"/>
        <v>3328634</v>
      </c>
      <c r="AD67" s="4">
        <f t="shared" si="10"/>
        <v>2909711</v>
      </c>
      <c r="AE67" s="4">
        <f t="shared" si="10"/>
        <v>2635239</v>
      </c>
      <c r="AF67" s="4">
        <f t="shared" si="10"/>
        <v>2144938</v>
      </c>
      <c r="AG67" s="4">
        <f t="shared" si="10"/>
        <v>2138223</v>
      </c>
      <c r="AH67" s="4">
        <f>+AH62+AH64</f>
        <v>2063520</v>
      </c>
      <c r="AI67" s="4">
        <f t="shared" si="10"/>
        <v>1859531</v>
      </c>
      <c r="AJ67" s="4">
        <f t="shared" si="10"/>
        <v>1596327</v>
      </c>
      <c r="AK67" s="4">
        <f t="shared" si="10"/>
        <v>1030488</v>
      </c>
      <c r="AL67" s="4">
        <f t="shared" si="10"/>
        <v>733214</v>
      </c>
      <c r="AM67" s="4">
        <f t="shared" si="10"/>
        <v>681958</v>
      </c>
      <c r="AN67" s="4">
        <f t="shared" si="10"/>
        <v>647776</v>
      </c>
      <c r="AO67" s="4">
        <f t="shared" si="10"/>
        <v>514859</v>
      </c>
      <c r="AP67" s="4">
        <f t="shared" si="10"/>
        <v>457851</v>
      </c>
      <c r="AQ67" s="4">
        <f t="shared" si="10"/>
        <v>419890</v>
      </c>
      <c r="AR67" s="4">
        <f t="shared" si="10"/>
        <v>212579</v>
      </c>
      <c r="AS67" s="4">
        <f t="shared" si="10"/>
        <v>71767</v>
      </c>
      <c r="AT67" s="4">
        <f t="shared" si="10"/>
        <v>55887</v>
      </c>
      <c r="AU67" s="4">
        <f t="shared" si="10"/>
        <v>7783</v>
      </c>
      <c r="AV67" s="4"/>
      <c r="AW67" s="15">
        <f>SUM(B67:AU67)</f>
        <v>1219529144</v>
      </c>
    </row>
    <row r="68" spans="3:48" ht="12.75">
      <c r="C68" s="5"/>
      <c r="R68" s="4"/>
      <c r="AV68" s="15"/>
    </row>
    <row r="69" spans="2:48" ht="12.75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</row>
    <row r="70" spans="1:49" s="193" customFormat="1" ht="12.75" hidden="1">
      <c r="A70" s="196" t="s">
        <v>398</v>
      </c>
      <c r="B70" s="194">
        <f>-B67+'4.1. Samtryggingard.'!C65+'4.1. Samtryggingard.'!D65+'5.1. Séreignard.'!C66+'5.1. Séreignard.'!D66+'5.1. Séreignard.'!E66</f>
        <v>0</v>
      </c>
      <c r="C70" s="194">
        <f>+C67-'4.1. Samtryggingard.'!E65-'5.1. Séreignard.'!F66</f>
        <v>0</v>
      </c>
      <c r="D70" s="194">
        <f>+D67-'4.1. Samtryggingard.'!F65-'5.1. Séreignard.'!G66-'5.1. Séreignard.'!H66</f>
        <v>21855</v>
      </c>
      <c r="E70" s="194">
        <f>+E67-'4.1. Samtryggingard.'!G65-'5.1. Séreignard.'!I66-'5.1. Séreignard.'!J66-'5.1. Séreignard.'!K66</f>
        <v>3906210</v>
      </c>
      <c r="F70" s="194">
        <f>+F67-'4.1. Samtryggingard.'!H65-'4.1. Samtryggingard.'!I65-'5.1. Séreignard.'!L66-'5.1. Séreignard.'!M66</f>
        <v>-2230122</v>
      </c>
      <c r="G70" s="194">
        <f>+G67-'4.1. Samtryggingard.'!J65-'5.1. Séreignard.'!N66-'5.1. Séreignard.'!O66</f>
        <v>37635676</v>
      </c>
      <c r="H70" s="194">
        <f>+H67-'4.1. Samtryggingard.'!K65-'5.1. Séreignard.'!P66-'5.1. Séreignard.'!Q66-'5.1. Séreignard.'!R66</f>
        <v>32179849</v>
      </c>
      <c r="I70" s="194">
        <f>+I67-'4.1. Samtryggingard.'!L65-'5.1. Séreignard.'!S66</f>
        <v>-30885481</v>
      </c>
      <c r="J70" s="194">
        <f>+J67-'4.1. Samtryggingard.'!M65-'5.1. Séreignard.'!T66-'5.1. Séreignard.'!U66-'5.1. Séreignard.'!V66-'5.1. Séreignard.'!W66</f>
        <v>-36203382</v>
      </c>
      <c r="K70" s="194">
        <f>+K67-'4.1. Samtryggingard.'!N65-'5.1. Séreignard.'!X66-'5.1. Séreignard.'!Y66</f>
        <v>1377066</v>
      </c>
      <c r="L70" s="194">
        <f>+L67-'4.1. Samtryggingard.'!O65-'4.1. Samtryggingard.'!P65</f>
        <v>4628501</v>
      </c>
      <c r="M70" s="194">
        <f>+M67-'4.1. Samtryggingard.'!Q65-'4.1. Samtryggingard.'!R65-'5.1. Séreignard.'!Z66</f>
        <v>-7894369</v>
      </c>
      <c r="N70" s="194">
        <f>+N67-'4.1. Samtryggingard.'!S65</f>
        <v>0</v>
      </c>
      <c r="O70" s="194">
        <f>+O67-'4.1. Samtryggingard.'!T65-'5.1. Séreignard.'!AA66</f>
        <v>249435</v>
      </c>
      <c r="P70" s="194">
        <f>+P67-'4.1. Samtryggingard.'!U65-'5.1. Séreignard.'!AB66</f>
        <v>-495210</v>
      </c>
      <c r="Q70" s="194">
        <f>+Q67-'4.1. Samtryggingard.'!V65-'5.1. Séreignard.'!AC66</f>
        <v>861083</v>
      </c>
      <c r="R70" s="194">
        <f>+R67-'4.1. Samtryggingard.'!W65</f>
        <v>0</v>
      </c>
      <c r="S70" s="194">
        <f>+S67-'4.1. Samtryggingard.'!X65</f>
        <v>0</v>
      </c>
      <c r="T70" s="194" t="e">
        <f>+T67-'4.1. Samtryggingard.'!Y65-'5.1. Séreignard.'!AD66-'5.1. Séreignard.'!#REF!</f>
        <v>#REF!</v>
      </c>
      <c r="U70" s="194">
        <f>+U67-'4.1. Samtryggingard.'!Z65</f>
        <v>1754665</v>
      </c>
      <c r="V70" s="194" t="e">
        <f>+V67-'4.1. Samtryggingard.'!AA65-'4.1. Samtryggingard.'!AB65-'5.1. Séreignard.'!#REF!-'5.1. Séreignard.'!AE66-'5.1. Séreignard.'!#REF!</f>
        <v>#REF!</v>
      </c>
      <c r="W70" s="194" t="e">
        <f>+W67-'4.1. Samtryggingard.'!AC65-'5.1. Séreignard.'!#REF!</f>
        <v>#REF!</v>
      </c>
      <c r="X70" s="194">
        <f>+X67-'4.1. Samtryggingard.'!AD65</f>
        <v>0</v>
      </c>
      <c r="Y70" s="194" t="e">
        <f>+Y67-'4.1. Samtryggingard.'!AE65-'5.1. Séreignard.'!#REF!-'5.1. Séreignard.'!#REF!-'5.1. Séreignard.'!#REF!-'5.1. Séreignard.'!AF66</f>
        <v>#REF!</v>
      </c>
      <c r="Z70" s="194">
        <f>+Z67-'4.1. Samtryggingard.'!AF65</f>
        <v>0</v>
      </c>
      <c r="AA70" s="194">
        <f>+AA67-'4.1. Samtryggingard.'!AG65</f>
        <v>0</v>
      </c>
      <c r="AB70" s="194">
        <f>+AB67-'4.1. Samtryggingard.'!AH65</f>
        <v>185127</v>
      </c>
      <c r="AC70" s="194">
        <f>+AC67-'4.1. Samtryggingard.'!AI65</f>
        <v>3143507</v>
      </c>
      <c r="AD70" s="194">
        <f>+AD67-'4.1. Samtryggingard.'!AJ65-'4.1. Samtryggingard.'!AK65</f>
        <v>-3328634</v>
      </c>
      <c r="AE70" s="194">
        <f>+AE67-'4.1. Samtryggingard.'!AL65-'5.1. Séreignard.'!AG66</f>
        <v>-73188</v>
      </c>
      <c r="AF70" s="194">
        <f>+AF67-'4.1. Samtryggingard.'!AM65</f>
        <v>0</v>
      </c>
      <c r="AG70" s="194">
        <f>+AG67-'4.1. Samtryggingard.'!AN65</f>
        <v>1892283</v>
      </c>
      <c r="AH70" s="194">
        <f>+AH67-'4.1. Samtryggingard.'!AO65-'5.1. Séreignard.'!AH66</f>
        <v>-1027394</v>
      </c>
      <c r="AI70" s="194">
        <f>+AI67-'4.1. Samtryggingard.'!AP65</f>
        <v>0</v>
      </c>
      <c r="AJ70" s="194">
        <f>+AJ67-'4.1. Samtryggingard.'!AQ65</f>
        <v>0</v>
      </c>
      <c r="AK70" s="194">
        <f>+AK67-'4.1. Samtryggingard.'!AR65</f>
        <v>0</v>
      </c>
      <c r="AL70" s="194">
        <f>+AL67-'4.1. Samtryggingard.'!AS65</f>
        <v>0</v>
      </c>
      <c r="AM70" s="194">
        <f>+AM67-'4.1. Samtryggingard.'!AT65</f>
        <v>0</v>
      </c>
      <c r="AN70" s="194">
        <f>+AN67-'4.1. Samtryggingard.'!AU65</f>
        <v>0</v>
      </c>
      <c r="AO70" s="194">
        <f>+AO67-'4.1. Samtryggingard.'!AV65</f>
        <v>0</v>
      </c>
      <c r="AP70" s="194">
        <f>+AP67-'4.1. Samtryggingard.'!AW65</f>
        <v>0</v>
      </c>
      <c r="AQ70" s="194">
        <f>+AQ67-'4.1. Samtryggingard.'!AX65</f>
        <v>0</v>
      </c>
      <c r="AR70" s="194">
        <f>+AR67-'4.1. Samtryggingard.'!AY65</f>
        <v>0</v>
      </c>
      <c r="AS70" s="194">
        <f>+AS67-'4.1. Samtryggingard.'!AZ65</f>
        <v>0</v>
      </c>
      <c r="AT70" s="194">
        <f>+AT67-'4.1. Samtryggingard.'!BA65</f>
        <v>0</v>
      </c>
      <c r="AU70" s="194">
        <f>+AU67-'4.1. Samtryggingard.'!BB65</f>
        <v>0</v>
      </c>
      <c r="AV70" s="194"/>
      <c r="AW70" s="194"/>
    </row>
    <row r="71" spans="16:48" ht="12.75">
      <c r="P71" s="4"/>
      <c r="AV71" s="15"/>
    </row>
    <row r="72" ht="12.75">
      <c r="AV72" s="15"/>
    </row>
    <row r="73" ht="12.75">
      <c r="AV73" s="15"/>
    </row>
    <row r="74" ht="12.75">
      <c r="AV74" s="15"/>
    </row>
    <row r="75" ht="12.75">
      <c r="AV75" s="15"/>
    </row>
    <row r="76" ht="12.75">
      <c r="AV76" s="15"/>
    </row>
    <row r="77" ht="12.75">
      <c r="AV77" s="15"/>
    </row>
    <row r="78" ht="12.75">
      <c r="AV78" s="15"/>
    </row>
    <row r="79" ht="12.75">
      <c r="AV79" s="15"/>
    </row>
    <row r="80" ht="12.75">
      <c r="AV80" s="15"/>
    </row>
    <row r="81" ht="12.75">
      <c r="AV81" s="15"/>
    </row>
    <row r="82" ht="12.75">
      <c r="AV82" s="15"/>
    </row>
    <row r="83" ht="12.75">
      <c r="AV83" s="15"/>
    </row>
    <row r="84" ht="12.75">
      <c r="AV84" s="15"/>
    </row>
    <row r="85" ht="12.75">
      <c r="AV85" s="15"/>
    </row>
    <row r="86" ht="12.75">
      <c r="AV86" s="15"/>
    </row>
    <row r="87" ht="12.75">
      <c r="AV87" s="15"/>
    </row>
    <row r="88" ht="12.75">
      <c r="AV88" s="15"/>
    </row>
    <row r="89" ht="12.75">
      <c r="AV89" s="15"/>
    </row>
    <row r="90" ht="12.75">
      <c r="AV90" s="15"/>
    </row>
    <row r="91" ht="12.75">
      <c r="AV91" s="15"/>
    </row>
    <row r="92" ht="12.75">
      <c r="AV92" s="15"/>
    </row>
    <row r="93" ht="12.75">
      <c r="AV93" s="15"/>
    </row>
    <row r="94" ht="12.75">
      <c r="AV94" s="15"/>
    </row>
  </sheetData>
  <sheetProtection/>
  <mergeCells count="46">
    <mergeCell ref="AT1:AT3"/>
    <mergeCell ref="AU1:AU3"/>
    <mergeCell ref="AP1:AP3"/>
    <mergeCell ref="AQ1:AQ3"/>
    <mergeCell ref="AR1:AR3"/>
    <mergeCell ref="AS1:AS3"/>
    <mergeCell ref="AL1:AL3"/>
    <mergeCell ref="AM1:AM3"/>
    <mergeCell ref="AN1:AN3"/>
    <mergeCell ref="AO1:AO3"/>
    <mergeCell ref="AH1:AH3"/>
    <mergeCell ref="AI1:AI3"/>
    <mergeCell ref="AJ1:AJ3"/>
    <mergeCell ref="AK1:AK3"/>
    <mergeCell ref="AD1:AD3"/>
    <mergeCell ref="AE1:AE3"/>
    <mergeCell ref="AF1:AF3"/>
    <mergeCell ref="AG1:AG3"/>
    <mergeCell ref="Z1:Z3"/>
    <mergeCell ref="AA1:AA3"/>
    <mergeCell ref="AB1:AB3"/>
    <mergeCell ref="AC1:AC3"/>
    <mergeCell ref="V1:V3"/>
    <mergeCell ref="W1:W3"/>
    <mergeCell ref="X1:X3"/>
    <mergeCell ref="Y1:Y3"/>
    <mergeCell ref="R1:R3"/>
    <mergeCell ref="S1:S3"/>
    <mergeCell ref="T1:T3"/>
    <mergeCell ref="U1:U3"/>
    <mergeCell ref="N1:N3"/>
    <mergeCell ref="O1:O3"/>
    <mergeCell ref="P1:P3"/>
    <mergeCell ref="Q1:Q3"/>
    <mergeCell ref="J1:J3"/>
    <mergeCell ref="K1:K3"/>
    <mergeCell ref="L1:L3"/>
    <mergeCell ref="M1:M3"/>
    <mergeCell ref="F1:F3"/>
    <mergeCell ref="G1:G3"/>
    <mergeCell ref="H1:H3"/>
    <mergeCell ref="I1:I3"/>
    <mergeCell ref="B1:B3"/>
    <mergeCell ref="C1:C3"/>
    <mergeCell ref="D1:D3"/>
    <mergeCell ref="E1:E3"/>
  </mergeCells>
  <printOptions/>
  <pageMargins left="0.4724409448818898" right="0.2362204724409449" top="0.7874015748031497" bottom="0" header="0.2362204724409449" footer="0.11811023622047245"/>
  <pageSetup firstPageNumber="11" useFirstPageNumber="1" horizontalDpi="600" verticalDpi="600" orientation="portrait" paperSize="9" r:id="rId1"/>
  <headerFooter alignWithMargins="0">
    <oddHeader>&amp;C&amp;"Times New Roman,Bold"&amp;14 3.1. YFIRLIT UM BREYTINGU Á HREINNI EIGN TIL GREIÐSLU LÍFEYRIS ÁRIÐ 2005</oddHeader>
    <oddFooter>&amp;R&amp;"Times New Roman,Regular"&amp;P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X59"/>
  <sheetViews>
    <sheetView view="pageBreakPreview" zoomScaleSheetLayoutView="100" zoomScalePageLayoutView="0" workbookViewId="0" topLeftCell="A1">
      <pane xSplit="1" ySplit="5" topLeftCell="B14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B20" sqref="B20"/>
    </sheetView>
  </sheetViews>
  <sheetFormatPr defaultColWidth="11.140625" defaultRowHeight="12.75"/>
  <cols>
    <col min="1" max="1" width="30.28125" style="15" customWidth="1"/>
    <col min="2" max="4" width="10.7109375" style="15" customWidth="1"/>
    <col min="5" max="11" width="10.28125" style="15" customWidth="1"/>
    <col min="12" max="12" width="10.8515625" style="15" customWidth="1"/>
    <col min="13" max="14" width="10.28125" style="15" customWidth="1"/>
    <col min="15" max="15" width="11.28125" style="15" bestFit="1" customWidth="1"/>
    <col min="16" max="24" width="10.28125" style="15" customWidth="1"/>
    <col min="25" max="25" width="12.57421875" style="15" customWidth="1"/>
    <col min="26" max="26" width="10.28125" style="15" customWidth="1"/>
    <col min="27" max="27" width="11.28125" style="15" customWidth="1"/>
    <col min="28" max="31" width="10.28125" style="15" customWidth="1"/>
    <col min="32" max="32" width="11.140625" style="15" customWidth="1"/>
    <col min="33" max="34" width="10.28125" style="15" customWidth="1"/>
    <col min="35" max="35" width="11.28125" style="15" customWidth="1"/>
    <col min="36" max="37" width="10.28125" style="15" customWidth="1"/>
    <col min="38" max="38" width="11.421875" style="15" customWidth="1"/>
    <col min="39" max="39" width="10.8515625" style="15" customWidth="1"/>
    <col min="40" max="40" width="11.00390625" style="15" customWidth="1"/>
    <col min="41" max="42" width="10.28125" style="15" customWidth="1"/>
    <col min="43" max="43" width="11.140625" style="15" customWidth="1"/>
    <col min="44" max="44" width="10.28125" style="15" customWidth="1"/>
    <col min="45" max="45" width="12.00390625" style="15" customWidth="1"/>
    <col min="46" max="46" width="13.140625" style="15" customWidth="1"/>
    <col min="47" max="47" width="14.00390625" style="15" customWidth="1"/>
    <col min="48" max="48" width="6.421875" style="0" customWidth="1"/>
    <col min="49" max="49" width="12.8515625" style="15" customWidth="1"/>
    <col min="50" max="50" width="5.00390625" style="15" customWidth="1"/>
    <col min="51" max="16384" width="11.140625" style="15" customWidth="1"/>
  </cols>
  <sheetData>
    <row r="1" spans="1:50" ht="12.75" customHeight="1">
      <c r="A1" s="4"/>
      <c r="B1" s="361" t="s">
        <v>454</v>
      </c>
      <c r="C1" s="361" t="s">
        <v>460</v>
      </c>
      <c r="D1" s="361" t="s">
        <v>455</v>
      </c>
      <c r="E1" s="361" t="s">
        <v>456</v>
      </c>
      <c r="F1" s="361" t="s">
        <v>457</v>
      </c>
      <c r="G1" s="361" t="s">
        <v>588</v>
      </c>
      <c r="H1" s="361" t="s">
        <v>458</v>
      </c>
      <c r="I1" s="361" t="s">
        <v>459</v>
      </c>
      <c r="J1" s="361" t="s">
        <v>461</v>
      </c>
      <c r="K1" s="361" t="s">
        <v>462</v>
      </c>
      <c r="L1" s="361" t="s">
        <v>463</v>
      </c>
      <c r="M1" s="361" t="s">
        <v>464</v>
      </c>
      <c r="N1" s="361" t="s">
        <v>465</v>
      </c>
      <c r="O1" s="361" t="s">
        <v>595</v>
      </c>
      <c r="P1" s="361" t="s">
        <v>467</v>
      </c>
      <c r="Q1" s="361" t="s">
        <v>469</v>
      </c>
      <c r="R1" s="361" t="s">
        <v>468</v>
      </c>
      <c r="S1" s="361" t="s">
        <v>470</v>
      </c>
      <c r="T1" s="361" t="s">
        <v>471</v>
      </c>
      <c r="U1" s="361" t="s">
        <v>472</v>
      </c>
      <c r="V1" s="361" t="s">
        <v>473</v>
      </c>
      <c r="W1" s="361" t="s">
        <v>474</v>
      </c>
      <c r="X1" s="361" t="s">
        <v>475</v>
      </c>
      <c r="Y1" s="361" t="s">
        <v>476</v>
      </c>
      <c r="Z1" s="361" t="s">
        <v>477</v>
      </c>
      <c r="AA1" s="361" t="s">
        <v>478</v>
      </c>
      <c r="AB1" s="361" t="s">
        <v>479</v>
      </c>
      <c r="AC1" s="361" t="s">
        <v>480</v>
      </c>
      <c r="AD1" s="361" t="s">
        <v>569</v>
      </c>
      <c r="AE1" s="361" t="s">
        <v>481</v>
      </c>
      <c r="AF1" s="361" t="s">
        <v>482</v>
      </c>
      <c r="AG1" s="361" t="s">
        <v>483</v>
      </c>
      <c r="AH1" s="361" t="s">
        <v>484</v>
      </c>
      <c r="AI1" s="361" t="s">
        <v>485</v>
      </c>
      <c r="AJ1" s="361" t="s">
        <v>486</v>
      </c>
      <c r="AK1" s="361" t="s">
        <v>487</v>
      </c>
      <c r="AL1" s="361" t="s">
        <v>488</v>
      </c>
      <c r="AM1" s="361" t="s">
        <v>489</v>
      </c>
      <c r="AN1" s="361" t="s">
        <v>490</v>
      </c>
      <c r="AO1" s="361" t="s">
        <v>491</v>
      </c>
      <c r="AP1" s="361" t="s">
        <v>492</v>
      </c>
      <c r="AQ1" s="361" t="s">
        <v>493</v>
      </c>
      <c r="AR1" s="361" t="s">
        <v>494</v>
      </c>
      <c r="AS1" s="361" t="s">
        <v>495</v>
      </c>
      <c r="AT1" s="361" t="s">
        <v>496</v>
      </c>
      <c r="AU1" s="361" t="s">
        <v>497</v>
      </c>
      <c r="AW1" s="47" t="s">
        <v>52</v>
      </c>
      <c r="AX1" s="47"/>
    </row>
    <row r="2" spans="1:50" ht="12.75">
      <c r="A2" s="7" t="s">
        <v>45</v>
      </c>
      <c r="B2" s="361"/>
      <c r="C2" s="361" t="s">
        <v>53</v>
      </c>
      <c r="D2" s="361" t="s">
        <v>65</v>
      </c>
      <c r="E2" s="361" t="s">
        <v>65</v>
      </c>
      <c r="F2" s="361" t="s">
        <v>54</v>
      </c>
      <c r="G2" s="361" t="s">
        <v>55</v>
      </c>
      <c r="H2" s="361" t="s">
        <v>54</v>
      </c>
      <c r="I2" s="361" t="s">
        <v>54</v>
      </c>
      <c r="J2" s="361" t="s">
        <v>65</v>
      </c>
      <c r="K2" s="361" t="s">
        <v>57</v>
      </c>
      <c r="L2" s="361" t="s">
        <v>56</v>
      </c>
      <c r="M2" s="361" t="s">
        <v>54</v>
      </c>
      <c r="N2" s="361" t="s">
        <v>60</v>
      </c>
      <c r="O2" s="361" t="s">
        <v>58</v>
      </c>
      <c r="P2" s="361" t="s">
        <v>59</v>
      </c>
      <c r="Q2" s="361" t="s">
        <v>63</v>
      </c>
      <c r="R2" s="361" t="s">
        <v>66</v>
      </c>
      <c r="S2" s="361" t="s">
        <v>62</v>
      </c>
      <c r="T2" s="361" t="s">
        <v>64</v>
      </c>
      <c r="U2" s="361" t="s">
        <v>61</v>
      </c>
      <c r="V2" s="361" t="s">
        <v>70</v>
      </c>
      <c r="W2" s="361" t="s">
        <v>67</v>
      </c>
      <c r="X2" s="361" t="s">
        <v>70</v>
      </c>
      <c r="Y2" s="361" t="s">
        <v>54</v>
      </c>
      <c r="Z2" s="361" t="s">
        <v>68</v>
      </c>
      <c r="AA2" s="361" t="s">
        <v>70</v>
      </c>
      <c r="AB2" s="361" t="s">
        <v>71</v>
      </c>
      <c r="AC2" s="361" t="s">
        <v>70</v>
      </c>
      <c r="AD2" s="361" t="s">
        <v>72</v>
      </c>
      <c r="AE2" s="361" t="s">
        <v>75</v>
      </c>
      <c r="AF2" s="361" t="s">
        <v>74</v>
      </c>
      <c r="AG2" s="361" t="s">
        <v>73</v>
      </c>
      <c r="AH2" s="361" t="s">
        <v>79</v>
      </c>
      <c r="AI2" s="361" t="s">
        <v>76</v>
      </c>
      <c r="AJ2" s="361" t="s">
        <v>77</v>
      </c>
      <c r="AK2" s="361" t="s">
        <v>78</v>
      </c>
      <c r="AL2" s="361" t="s">
        <v>80</v>
      </c>
      <c r="AM2" s="361" t="s">
        <v>81</v>
      </c>
      <c r="AN2" s="361" t="s">
        <v>83</v>
      </c>
      <c r="AO2" s="361" t="s">
        <v>82</v>
      </c>
      <c r="AP2" s="361" t="s">
        <v>84</v>
      </c>
      <c r="AQ2" s="361" t="s">
        <v>70</v>
      </c>
      <c r="AR2" s="361" t="s">
        <v>69</v>
      </c>
      <c r="AS2" s="361" t="s">
        <v>340</v>
      </c>
      <c r="AT2" s="361" t="s">
        <v>85</v>
      </c>
      <c r="AU2" s="361" t="s">
        <v>86</v>
      </c>
      <c r="AW2" s="47" t="s">
        <v>87</v>
      </c>
      <c r="AX2" s="47"/>
    </row>
    <row r="3" spans="1:50" ht="12.75">
      <c r="A3" s="4"/>
      <c r="B3" s="361"/>
      <c r="C3" s="361" t="s">
        <v>90</v>
      </c>
      <c r="D3" s="361" t="s">
        <v>41</v>
      </c>
      <c r="E3" s="361" t="s">
        <v>41</v>
      </c>
      <c r="F3" s="361" t="s">
        <v>69</v>
      </c>
      <c r="G3" s="361" t="s">
        <v>91</v>
      </c>
      <c r="H3" s="361" t="s">
        <v>69</v>
      </c>
      <c r="I3" s="361" t="s">
        <v>92</v>
      </c>
      <c r="J3" s="361"/>
      <c r="K3" s="361" t="s">
        <v>41</v>
      </c>
      <c r="L3" s="361" t="s">
        <v>93</v>
      </c>
      <c r="M3" s="361" t="s">
        <v>69</v>
      </c>
      <c r="N3" s="361" t="s">
        <v>41</v>
      </c>
      <c r="O3" s="361" t="s">
        <v>91</v>
      </c>
      <c r="P3" s="361" t="s">
        <v>94</v>
      </c>
      <c r="Q3" s="361" t="s">
        <v>96</v>
      </c>
      <c r="R3" s="361" t="s">
        <v>98</v>
      </c>
      <c r="S3" s="361" t="s">
        <v>95</v>
      </c>
      <c r="T3" s="361" t="s">
        <v>97</v>
      </c>
      <c r="U3" s="361" t="s">
        <v>41</v>
      </c>
      <c r="V3" s="361" t="s">
        <v>107</v>
      </c>
      <c r="W3" s="361" t="s">
        <v>91</v>
      </c>
      <c r="X3" s="361" t="s">
        <v>102</v>
      </c>
      <c r="Y3" s="361" t="s">
        <v>101</v>
      </c>
      <c r="Z3" s="361" t="s">
        <v>99</v>
      </c>
      <c r="AA3" s="361" t="s">
        <v>100</v>
      </c>
      <c r="AB3" s="361"/>
      <c r="AC3" s="361" t="s">
        <v>104</v>
      </c>
      <c r="AD3" s="361" t="s">
        <v>103</v>
      </c>
      <c r="AE3" s="361"/>
      <c r="AF3" s="361" t="s">
        <v>106</v>
      </c>
      <c r="AG3" s="361" t="s">
        <v>105</v>
      </c>
      <c r="AH3" s="361" t="s">
        <v>110</v>
      </c>
      <c r="AI3" s="361" t="s">
        <v>332</v>
      </c>
      <c r="AJ3" s="361" t="s">
        <v>108</v>
      </c>
      <c r="AK3" s="361" t="s">
        <v>109</v>
      </c>
      <c r="AL3" s="361" t="s">
        <v>111</v>
      </c>
      <c r="AM3" s="361" t="s">
        <v>112</v>
      </c>
      <c r="AN3" s="361" t="s">
        <v>113</v>
      </c>
      <c r="AO3" s="361" t="s">
        <v>71</v>
      </c>
      <c r="AP3" s="361" t="s">
        <v>114</v>
      </c>
      <c r="AQ3" s="361" t="s">
        <v>115</v>
      </c>
      <c r="AR3" s="361" t="s">
        <v>116</v>
      </c>
      <c r="AS3" s="361" t="s">
        <v>339</v>
      </c>
      <c r="AT3" s="361" t="s">
        <v>117</v>
      </c>
      <c r="AU3" s="361" t="s">
        <v>118</v>
      </c>
      <c r="AW3" s="47" t="s">
        <v>119</v>
      </c>
      <c r="AX3" s="47"/>
    </row>
    <row r="4" spans="1:50" s="51" customFormat="1" ht="12.75">
      <c r="A4" s="47"/>
      <c r="B4" s="50" t="s">
        <v>322</v>
      </c>
      <c r="C4" s="50" t="s">
        <v>121</v>
      </c>
      <c r="D4" s="50" t="s">
        <v>125</v>
      </c>
      <c r="E4" s="50" t="s">
        <v>126</v>
      </c>
      <c r="F4" s="50" t="s">
        <v>129</v>
      </c>
      <c r="G4" s="50" t="s">
        <v>130</v>
      </c>
      <c r="H4" s="50" t="s">
        <v>131</v>
      </c>
      <c r="I4" s="50" t="s">
        <v>132</v>
      </c>
      <c r="J4" s="50" t="s">
        <v>133</v>
      </c>
      <c r="K4" s="50" t="s">
        <v>134</v>
      </c>
      <c r="L4" s="50" t="s">
        <v>135</v>
      </c>
      <c r="M4" s="50" t="s">
        <v>136</v>
      </c>
      <c r="N4" s="50" t="s">
        <v>137</v>
      </c>
      <c r="O4" s="50" t="s">
        <v>138</v>
      </c>
      <c r="P4" s="50" t="s">
        <v>139</v>
      </c>
      <c r="Q4" s="50" t="s">
        <v>140</v>
      </c>
      <c r="R4" s="50" t="s">
        <v>141</v>
      </c>
      <c r="S4" s="50" t="s">
        <v>142</v>
      </c>
      <c r="T4" s="50" t="s">
        <v>143</v>
      </c>
      <c r="U4" s="50" t="s">
        <v>144</v>
      </c>
      <c r="V4" s="50" t="s">
        <v>145</v>
      </c>
      <c r="W4" s="50" t="s">
        <v>146</v>
      </c>
      <c r="X4" s="50" t="s">
        <v>407</v>
      </c>
      <c r="Y4" s="50" t="s">
        <v>147</v>
      </c>
      <c r="Z4" s="50" t="s">
        <v>148</v>
      </c>
      <c r="AA4" s="50" t="s">
        <v>149</v>
      </c>
      <c r="AB4" s="50" t="s">
        <v>150</v>
      </c>
      <c r="AC4" s="50" t="s">
        <v>151</v>
      </c>
      <c r="AD4" s="50" t="s">
        <v>152</v>
      </c>
      <c r="AE4" s="50" t="s">
        <v>153</v>
      </c>
      <c r="AF4" s="50" t="s">
        <v>154</v>
      </c>
      <c r="AG4" s="50" t="s">
        <v>155</v>
      </c>
      <c r="AH4" s="50" t="s">
        <v>158</v>
      </c>
      <c r="AI4" s="50" t="s">
        <v>159</v>
      </c>
      <c r="AJ4" s="50" t="s">
        <v>160</v>
      </c>
      <c r="AK4" s="50" t="s">
        <v>161</v>
      </c>
      <c r="AL4" s="50" t="s">
        <v>162</v>
      </c>
      <c r="AM4" s="50" t="s">
        <v>164</v>
      </c>
      <c r="AN4" s="50" t="s">
        <v>165</v>
      </c>
      <c r="AO4" s="50" t="s">
        <v>166</v>
      </c>
      <c r="AP4" s="50" t="s">
        <v>167</v>
      </c>
      <c r="AQ4" s="50" t="s">
        <v>168</v>
      </c>
      <c r="AR4" s="50" t="s">
        <v>169</v>
      </c>
      <c r="AS4" s="50" t="s">
        <v>170</v>
      </c>
      <c r="AT4" s="50" t="s">
        <v>171</v>
      </c>
      <c r="AU4" s="50" t="s">
        <v>172</v>
      </c>
      <c r="AW4" s="47"/>
      <c r="AX4" s="47"/>
    </row>
    <row r="5" spans="1:50" ht="12.75">
      <c r="A5" s="6" t="s">
        <v>188</v>
      </c>
      <c r="AW5" s="4"/>
      <c r="AX5" s="4"/>
    </row>
    <row r="6" spans="1:50" ht="15" customHeight="1">
      <c r="A6" s="56" t="s">
        <v>189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W6" s="4">
        <f>SUM(B6:AU6)</f>
        <v>0</v>
      </c>
      <c r="AX6" s="4"/>
    </row>
    <row r="7" spans="1:50" ht="8.25" customHeight="1">
      <c r="A7" s="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W7" s="4"/>
      <c r="AX7" s="4"/>
    </row>
    <row r="8" spans="1:50" ht="12.75">
      <c r="A8" s="6" t="s">
        <v>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W8" s="4"/>
      <c r="AX8" s="4"/>
    </row>
    <row r="9" spans="1:50" ht="12.75">
      <c r="A9" s="7" t="s">
        <v>191</v>
      </c>
      <c r="B9" s="5">
        <v>132830</v>
      </c>
      <c r="C9" s="5">
        <v>297771</v>
      </c>
      <c r="D9" s="4">
        <v>209440</v>
      </c>
      <c r="E9" s="4">
        <v>151343</v>
      </c>
      <c r="F9" s="4">
        <v>75200</v>
      </c>
      <c r="G9" s="4">
        <v>0</v>
      </c>
      <c r="H9" s="4">
        <v>0</v>
      </c>
      <c r="I9" s="4">
        <v>0</v>
      </c>
      <c r="J9" s="4">
        <v>68797</v>
      </c>
      <c r="K9" s="4">
        <v>160000</v>
      </c>
      <c r="L9" s="4">
        <v>0</v>
      </c>
      <c r="M9" s="4">
        <v>11137</v>
      </c>
      <c r="N9" s="4">
        <v>0</v>
      </c>
      <c r="O9" s="4">
        <v>36117</v>
      </c>
      <c r="P9" s="4">
        <v>26164</v>
      </c>
      <c r="Q9" s="4">
        <v>0</v>
      </c>
      <c r="R9" s="4">
        <v>14759</v>
      </c>
      <c r="S9" s="4">
        <v>0</v>
      </c>
      <c r="T9" s="4">
        <v>23821</v>
      </c>
      <c r="U9" s="4">
        <v>0</v>
      </c>
      <c r="V9" s="4">
        <v>0</v>
      </c>
      <c r="W9" s="4">
        <v>17591</v>
      </c>
      <c r="X9" s="4">
        <v>17386</v>
      </c>
      <c r="Y9" s="4">
        <v>0</v>
      </c>
      <c r="Z9" s="4">
        <v>0</v>
      </c>
      <c r="AA9" s="4">
        <v>0</v>
      </c>
      <c r="AB9" s="4">
        <v>0</v>
      </c>
      <c r="AC9" s="4">
        <v>11243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W9" s="4">
        <f>SUM(B9:AU9)</f>
        <v>1253599</v>
      </c>
      <c r="AX9" s="4"/>
    </row>
    <row r="10" spans="1:50" ht="4.5" customHeight="1">
      <c r="A10" s="7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W10" s="4"/>
      <c r="AX10" s="4"/>
    </row>
    <row r="11" spans="1:50" ht="12.75">
      <c r="A11" s="10" t="s">
        <v>192</v>
      </c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W11" s="4"/>
      <c r="AX11" s="4"/>
    </row>
    <row r="12" spans="1:50" ht="12.75">
      <c r="A12" s="7" t="s">
        <v>193</v>
      </c>
      <c r="B12" s="5">
        <v>0</v>
      </c>
      <c r="C12" s="5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W12" s="4">
        <f>SUM(B12:AU12)</f>
        <v>0</v>
      </c>
      <c r="AX12" s="4"/>
    </row>
    <row r="13" spans="1:50" ht="12.75">
      <c r="A13" s="7" t="s">
        <v>194</v>
      </c>
      <c r="B13" s="5">
        <v>0</v>
      </c>
      <c r="C13" s="5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W13" s="4">
        <f>SUM(B13:AU13)</f>
        <v>0</v>
      </c>
      <c r="AX13" s="4"/>
    </row>
    <row r="14" spans="1:50" ht="12.75">
      <c r="A14" s="7" t="s">
        <v>195</v>
      </c>
      <c r="B14" s="5">
        <v>0</v>
      </c>
      <c r="C14" s="5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50791</v>
      </c>
      <c r="Q14" s="4">
        <v>0</v>
      </c>
      <c r="R14" s="4">
        <v>0</v>
      </c>
      <c r="S14" s="4">
        <v>0</v>
      </c>
      <c r="T14" s="4">
        <v>44752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W14" s="4">
        <f>SUM(B14:AU14)</f>
        <v>95543</v>
      </c>
      <c r="AX14" s="4"/>
    </row>
    <row r="15" spans="1:50" ht="12.75">
      <c r="A15" s="7" t="s">
        <v>196</v>
      </c>
      <c r="B15" s="5">
        <v>0</v>
      </c>
      <c r="C15" s="5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W15" s="4">
        <f>SUM(B15:AU15)</f>
        <v>0</v>
      </c>
      <c r="AX15" s="4"/>
    </row>
    <row r="16" spans="1:50" ht="5.25" customHeight="1">
      <c r="A16" s="7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W16" s="4"/>
      <c r="AX16" s="4"/>
    </row>
    <row r="17" spans="1:50" ht="12.75">
      <c r="A17" s="10" t="s">
        <v>197</v>
      </c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W17" s="4"/>
      <c r="AX17" s="4"/>
    </row>
    <row r="18" spans="1:50" ht="12.75">
      <c r="A18" s="7" t="s">
        <v>198</v>
      </c>
      <c r="B18" s="5">
        <v>93094922</v>
      </c>
      <c r="C18" s="5">
        <v>98021701</v>
      </c>
      <c r="D18" s="4">
        <v>84210091</v>
      </c>
      <c r="E18" s="4">
        <v>29421260</v>
      </c>
      <c r="F18" s="4">
        <v>21465422</v>
      </c>
      <c r="G18" s="4">
        <v>22965307</v>
      </c>
      <c r="H18" s="4">
        <v>31167117</v>
      </c>
      <c r="I18" s="4">
        <v>16433067</v>
      </c>
      <c r="J18" s="4">
        <v>11521265</v>
      </c>
      <c r="K18" s="4">
        <v>11695617</v>
      </c>
      <c r="L18" s="4">
        <v>13309291</v>
      </c>
      <c r="M18" s="4">
        <v>16277736</v>
      </c>
      <c r="N18" s="4">
        <v>15401628</v>
      </c>
      <c r="O18" s="4">
        <v>12266157</v>
      </c>
      <c r="P18" s="4">
        <v>12236258</v>
      </c>
      <c r="Q18" s="4">
        <v>8707879</v>
      </c>
      <c r="R18" s="4">
        <v>7235086</v>
      </c>
      <c r="S18" s="4">
        <v>14032506</v>
      </c>
      <c r="T18" s="4">
        <v>8021936</v>
      </c>
      <c r="U18" s="4">
        <v>7707624</v>
      </c>
      <c r="V18" s="4">
        <v>13353662</v>
      </c>
      <c r="W18" s="4">
        <v>4043731</v>
      </c>
      <c r="X18" s="4">
        <v>7266517</v>
      </c>
      <c r="Y18" s="4">
        <v>1395194</v>
      </c>
      <c r="Z18" s="4">
        <v>2610948</v>
      </c>
      <c r="AA18" s="4">
        <v>5051869</v>
      </c>
      <c r="AB18" s="4">
        <v>2214180</v>
      </c>
      <c r="AC18" s="4">
        <v>1455924</v>
      </c>
      <c r="AD18" s="4">
        <v>1449717</v>
      </c>
      <c r="AE18" s="4">
        <v>1846819</v>
      </c>
      <c r="AF18" s="4">
        <v>821902</v>
      </c>
      <c r="AG18" s="4">
        <v>1837641</v>
      </c>
      <c r="AH18" s="4">
        <v>1273195</v>
      </c>
      <c r="AI18" s="4">
        <v>697456</v>
      </c>
      <c r="AJ18" s="4">
        <v>1435722</v>
      </c>
      <c r="AK18" s="4">
        <v>875074</v>
      </c>
      <c r="AL18" s="4">
        <v>559518</v>
      </c>
      <c r="AM18" s="4">
        <v>423076</v>
      </c>
      <c r="AN18" s="4">
        <v>6494</v>
      </c>
      <c r="AO18" s="4">
        <v>488398</v>
      </c>
      <c r="AP18" s="4">
        <v>0</v>
      </c>
      <c r="AQ18" s="4">
        <v>259966</v>
      </c>
      <c r="AR18" s="4">
        <v>112303</v>
      </c>
      <c r="AS18" s="4">
        <v>0</v>
      </c>
      <c r="AT18" s="4">
        <v>1065</v>
      </c>
      <c r="AU18" s="4">
        <v>0</v>
      </c>
      <c r="AW18" s="4">
        <f aca="true" t="shared" si="0" ref="AW18:AW25">SUM(B18:AU18)</f>
        <v>584672241</v>
      </c>
      <c r="AX18" s="4"/>
    </row>
    <row r="19" spans="1:50" ht="12.75">
      <c r="A19" s="7" t="s">
        <v>199</v>
      </c>
      <c r="B19" s="5">
        <v>99605659</v>
      </c>
      <c r="C19" s="5">
        <v>61743728</v>
      </c>
      <c r="D19" s="4">
        <v>83934433</v>
      </c>
      <c r="E19" s="4">
        <v>33478051</v>
      </c>
      <c r="F19" s="4">
        <v>24093545</v>
      </c>
      <c r="G19" s="4">
        <v>16048463</v>
      </c>
      <c r="H19" s="4">
        <v>7202562</v>
      </c>
      <c r="I19" s="4">
        <v>22739948</v>
      </c>
      <c r="J19" s="4">
        <v>14505274</v>
      </c>
      <c r="K19" s="4">
        <v>14084256</v>
      </c>
      <c r="L19" s="4">
        <v>13164288</v>
      </c>
      <c r="M19" s="4">
        <v>7152512</v>
      </c>
      <c r="N19" s="4">
        <v>4664762</v>
      </c>
      <c r="O19" s="4">
        <v>9053773</v>
      </c>
      <c r="P19" s="4">
        <v>6957617</v>
      </c>
      <c r="Q19" s="4">
        <v>8496671</v>
      </c>
      <c r="R19" s="4">
        <v>8863520</v>
      </c>
      <c r="S19" s="4">
        <v>3112524</v>
      </c>
      <c r="T19" s="4">
        <v>8595627</v>
      </c>
      <c r="U19" s="4">
        <v>5233872</v>
      </c>
      <c r="V19" s="4">
        <v>507391</v>
      </c>
      <c r="W19" s="4">
        <v>8821963</v>
      </c>
      <c r="X19" s="4">
        <v>2459431</v>
      </c>
      <c r="Y19" s="4">
        <v>5146135</v>
      </c>
      <c r="Z19" s="4">
        <v>7719143</v>
      </c>
      <c r="AA19" s="4">
        <v>1196228</v>
      </c>
      <c r="AB19" s="4">
        <v>1234117</v>
      </c>
      <c r="AC19" s="4">
        <v>1351061</v>
      </c>
      <c r="AD19" s="4">
        <v>895735</v>
      </c>
      <c r="AE19" s="4">
        <v>726562</v>
      </c>
      <c r="AF19" s="4">
        <v>1243944</v>
      </c>
      <c r="AG19" s="4">
        <v>73624</v>
      </c>
      <c r="AH19" s="4">
        <v>273411</v>
      </c>
      <c r="AI19" s="4">
        <v>883114</v>
      </c>
      <c r="AJ19" s="4">
        <v>118781</v>
      </c>
      <c r="AK19" s="4">
        <v>114892</v>
      </c>
      <c r="AL19" s="4">
        <v>169244</v>
      </c>
      <c r="AM19" s="4">
        <v>138663</v>
      </c>
      <c r="AN19" s="4">
        <v>195111</v>
      </c>
      <c r="AO19" s="4">
        <v>33193</v>
      </c>
      <c r="AP19" s="4">
        <v>366980</v>
      </c>
      <c r="AQ19" s="4">
        <v>140001</v>
      </c>
      <c r="AR19" s="4">
        <v>45994</v>
      </c>
      <c r="AS19" s="4">
        <v>15024</v>
      </c>
      <c r="AT19" s="4">
        <v>1018</v>
      </c>
      <c r="AU19" s="4">
        <v>0</v>
      </c>
      <c r="AW19" s="4">
        <f t="shared" si="0"/>
        <v>486601845</v>
      </c>
      <c r="AX19" s="4"/>
    </row>
    <row r="20" spans="1:50" ht="12.75">
      <c r="A20" s="4" t="s">
        <v>200</v>
      </c>
      <c r="B20" s="5">
        <v>29868424</v>
      </c>
      <c r="C20" s="5">
        <v>27196811</v>
      </c>
      <c r="D20" s="4">
        <v>9851985</v>
      </c>
      <c r="E20" s="4">
        <v>8058067</v>
      </c>
      <c r="F20" s="4">
        <v>785651</v>
      </c>
      <c r="G20" s="4">
        <v>194094</v>
      </c>
      <c r="H20" s="4">
        <v>2226913</v>
      </c>
      <c r="I20" s="4">
        <v>1352109</v>
      </c>
      <c r="J20" s="4">
        <v>6530183</v>
      </c>
      <c r="K20" s="4">
        <v>2251967</v>
      </c>
      <c r="L20" s="4">
        <v>1744002</v>
      </c>
      <c r="M20" s="4">
        <v>1374047</v>
      </c>
      <c r="N20" s="4">
        <v>1939522</v>
      </c>
      <c r="O20" s="4">
        <v>434114</v>
      </c>
      <c r="P20" s="4">
        <v>828758</v>
      </c>
      <c r="Q20" s="4">
        <v>3910546</v>
      </c>
      <c r="R20" s="4">
        <v>1677869</v>
      </c>
      <c r="S20" s="4">
        <v>489195</v>
      </c>
      <c r="T20" s="4">
        <v>0</v>
      </c>
      <c r="U20" s="4">
        <v>2442241</v>
      </c>
      <c r="V20" s="4">
        <v>0</v>
      </c>
      <c r="W20" s="4">
        <v>1221</v>
      </c>
      <c r="X20" s="4">
        <v>1610353</v>
      </c>
      <c r="Y20" s="4">
        <v>1319493</v>
      </c>
      <c r="Z20" s="4">
        <v>310720</v>
      </c>
      <c r="AA20" s="4">
        <v>0</v>
      </c>
      <c r="AB20" s="4">
        <v>63808</v>
      </c>
      <c r="AC20" s="4">
        <v>56</v>
      </c>
      <c r="AD20" s="4">
        <v>42805</v>
      </c>
      <c r="AE20" s="4">
        <v>17659</v>
      </c>
      <c r="AF20" s="4">
        <v>63224</v>
      </c>
      <c r="AG20" s="4">
        <v>64790</v>
      </c>
      <c r="AH20" s="4">
        <v>441597</v>
      </c>
      <c r="AI20" s="4">
        <v>258199</v>
      </c>
      <c r="AJ20" s="4">
        <v>12462</v>
      </c>
      <c r="AK20" s="4">
        <v>37234</v>
      </c>
      <c r="AL20" s="4">
        <v>0</v>
      </c>
      <c r="AM20" s="4">
        <v>49847</v>
      </c>
      <c r="AN20" s="4">
        <v>26887</v>
      </c>
      <c r="AO20" s="4">
        <v>475</v>
      </c>
      <c r="AP20" s="4">
        <v>17029</v>
      </c>
      <c r="AQ20" s="4">
        <v>6405</v>
      </c>
      <c r="AR20" s="4">
        <v>7382</v>
      </c>
      <c r="AS20" s="4">
        <v>18440</v>
      </c>
      <c r="AT20" s="4">
        <v>1448</v>
      </c>
      <c r="AU20" s="4">
        <v>0</v>
      </c>
      <c r="AW20" s="4">
        <f t="shared" si="0"/>
        <v>107528032</v>
      </c>
      <c r="AX20" s="4"/>
    </row>
    <row r="21" spans="1:50" ht="12.75">
      <c r="A21" s="4" t="s">
        <v>201</v>
      </c>
      <c r="B21" s="5">
        <v>0</v>
      </c>
      <c r="C21" s="5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6177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479321</v>
      </c>
      <c r="T21" s="4">
        <v>0</v>
      </c>
      <c r="U21" s="4">
        <v>0</v>
      </c>
      <c r="V21" s="4">
        <v>0</v>
      </c>
      <c r="W21" s="4">
        <v>313732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W21" s="4">
        <f t="shared" si="0"/>
        <v>799230</v>
      </c>
      <c r="AX21" s="4"/>
    </row>
    <row r="22" spans="1:50" ht="12.75">
      <c r="A22" s="7" t="s">
        <v>202</v>
      </c>
      <c r="B22" s="5">
        <v>0</v>
      </c>
      <c r="C22" s="5">
        <v>0</v>
      </c>
      <c r="D22" s="4">
        <v>23116</v>
      </c>
      <c r="E22" s="4">
        <v>0</v>
      </c>
      <c r="F22" s="4">
        <v>764938</v>
      </c>
      <c r="G22" s="4">
        <v>4194339</v>
      </c>
      <c r="H22" s="4">
        <v>1209243</v>
      </c>
      <c r="I22" s="4">
        <v>0</v>
      </c>
      <c r="J22" s="4">
        <v>0</v>
      </c>
      <c r="K22" s="4">
        <v>42266</v>
      </c>
      <c r="L22" s="4">
        <v>0</v>
      </c>
      <c r="M22" s="4">
        <v>150478</v>
      </c>
      <c r="N22" s="4">
        <v>0</v>
      </c>
      <c r="O22" s="4">
        <v>0</v>
      </c>
      <c r="P22" s="4">
        <v>0</v>
      </c>
      <c r="Q22" s="4">
        <v>380849</v>
      </c>
      <c r="R22" s="4">
        <v>0</v>
      </c>
      <c r="S22" s="4">
        <v>0</v>
      </c>
      <c r="T22" s="4">
        <v>662327</v>
      </c>
      <c r="U22" s="4">
        <v>884778</v>
      </c>
      <c r="V22" s="4">
        <v>550737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408790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412639</v>
      </c>
      <c r="AO22" s="4">
        <v>0</v>
      </c>
      <c r="AP22" s="4">
        <v>0</v>
      </c>
      <c r="AQ22" s="4">
        <v>6147</v>
      </c>
      <c r="AR22" s="4">
        <v>19000</v>
      </c>
      <c r="AS22" s="4">
        <v>0</v>
      </c>
      <c r="AT22" s="4">
        <v>0</v>
      </c>
      <c r="AU22" s="4">
        <v>0</v>
      </c>
      <c r="AW22" s="4">
        <f t="shared" si="0"/>
        <v>9709647</v>
      </c>
      <c r="AX22" s="4"/>
    </row>
    <row r="23" spans="1:50" ht="12.75">
      <c r="A23" s="4" t="s">
        <v>197</v>
      </c>
      <c r="B23" s="5">
        <v>351189</v>
      </c>
      <c r="C23" s="5">
        <v>0</v>
      </c>
      <c r="D23" s="4">
        <v>6271</v>
      </c>
      <c r="E23" s="4">
        <v>926</v>
      </c>
      <c r="F23" s="4">
        <v>0</v>
      </c>
      <c r="G23" s="4">
        <v>0</v>
      </c>
      <c r="H23" s="4">
        <v>0</v>
      </c>
      <c r="I23" s="4">
        <v>0</v>
      </c>
      <c r="J23" s="4">
        <v>30532</v>
      </c>
      <c r="K23" s="4">
        <v>43000</v>
      </c>
      <c r="L23" s="4">
        <v>0</v>
      </c>
      <c r="M23" s="4">
        <v>400</v>
      </c>
      <c r="N23" s="4">
        <v>2760</v>
      </c>
      <c r="O23" s="4">
        <v>24031</v>
      </c>
      <c r="P23" s="4">
        <v>968171</v>
      </c>
      <c r="Q23" s="4">
        <v>0</v>
      </c>
      <c r="R23" s="4">
        <v>0</v>
      </c>
      <c r="S23" s="4">
        <v>0</v>
      </c>
      <c r="T23" s="4">
        <v>183964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-5000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W23" s="4">
        <f t="shared" si="0"/>
        <v>1606244</v>
      </c>
      <c r="AX23" s="4"/>
    </row>
    <row r="24" spans="1:50" ht="12.75">
      <c r="A24" s="149" t="s">
        <v>203</v>
      </c>
      <c r="B24" s="4">
        <f>SUM(B18:B23)</f>
        <v>222920194</v>
      </c>
      <c r="C24" s="4">
        <f aca="true" t="shared" si="1" ref="C24:AU24">SUM(C18:C23)</f>
        <v>186962240</v>
      </c>
      <c r="D24" s="4">
        <f t="shared" si="1"/>
        <v>178025896</v>
      </c>
      <c r="E24" s="4">
        <f t="shared" si="1"/>
        <v>70958304</v>
      </c>
      <c r="F24" s="4">
        <f t="shared" si="1"/>
        <v>47109556</v>
      </c>
      <c r="G24" s="4">
        <f t="shared" si="1"/>
        <v>43402203</v>
      </c>
      <c r="H24" s="4">
        <f>SUM(H18:H23)</f>
        <v>41805835</v>
      </c>
      <c r="I24" s="4">
        <f t="shared" si="1"/>
        <v>40525124</v>
      </c>
      <c r="J24" s="4">
        <f t="shared" si="1"/>
        <v>32593431</v>
      </c>
      <c r="K24" s="4">
        <f t="shared" si="1"/>
        <v>28117106</v>
      </c>
      <c r="L24" s="4">
        <f t="shared" si="1"/>
        <v>28217581</v>
      </c>
      <c r="M24" s="4">
        <f t="shared" si="1"/>
        <v>24955173</v>
      </c>
      <c r="N24" s="4">
        <f>SUM(N18:N23)</f>
        <v>22008672</v>
      </c>
      <c r="O24" s="4">
        <f t="shared" si="1"/>
        <v>21778075</v>
      </c>
      <c r="P24" s="4">
        <f t="shared" si="1"/>
        <v>20990804</v>
      </c>
      <c r="Q24" s="4">
        <f t="shared" si="1"/>
        <v>21495945</v>
      </c>
      <c r="R24" s="4">
        <f>SUM(R18:R23)</f>
        <v>17776475</v>
      </c>
      <c r="S24" s="4">
        <f t="shared" si="1"/>
        <v>18113546</v>
      </c>
      <c r="T24" s="4">
        <f t="shared" si="1"/>
        <v>17463854</v>
      </c>
      <c r="U24" s="4">
        <f t="shared" si="1"/>
        <v>16268515</v>
      </c>
      <c r="V24" s="4">
        <f>SUM(V18:V23)</f>
        <v>14411790</v>
      </c>
      <c r="W24" s="4">
        <f>SUM(W18:W23)</f>
        <v>13180647</v>
      </c>
      <c r="X24" s="4">
        <f t="shared" si="1"/>
        <v>11336301</v>
      </c>
      <c r="Y24" s="4">
        <f>SUM(Y18:Y23)</f>
        <v>7860822</v>
      </c>
      <c r="Z24" s="4">
        <f t="shared" si="1"/>
        <v>10640811</v>
      </c>
      <c r="AA24" s="4">
        <f t="shared" si="1"/>
        <v>6248097</v>
      </c>
      <c r="AB24" s="4">
        <f t="shared" si="1"/>
        <v>3512105</v>
      </c>
      <c r="AC24" s="4">
        <f t="shared" si="1"/>
        <v>2807041</v>
      </c>
      <c r="AD24" s="4">
        <f t="shared" si="1"/>
        <v>2797047</v>
      </c>
      <c r="AE24" s="4">
        <f t="shared" si="1"/>
        <v>2591040</v>
      </c>
      <c r="AF24" s="4">
        <f t="shared" si="1"/>
        <v>2129070</v>
      </c>
      <c r="AG24" s="4">
        <f t="shared" si="1"/>
        <v>1976055</v>
      </c>
      <c r="AH24" s="4">
        <f>SUM(AH18:AH23)</f>
        <v>1988203</v>
      </c>
      <c r="AI24" s="4">
        <f t="shared" si="1"/>
        <v>1838769</v>
      </c>
      <c r="AJ24" s="4">
        <f t="shared" si="1"/>
        <v>1566965</v>
      </c>
      <c r="AK24" s="4">
        <f t="shared" si="1"/>
        <v>1027200</v>
      </c>
      <c r="AL24" s="4">
        <f t="shared" si="1"/>
        <v>728762</v>
      </c>
      <c r="AM24" s="4">
        <f t="shared" si="1"/>
        <v>611586</v>
      </c>
      <c r="AN24" s="4">
        <f t="shared" si="1"/>
        <v>636131</v>
      </c>
      <c r="AO24" s="4">
        <f t="shared" si="1"/>
        <v>522066</v>
      </c>
      <c r="AP24" s="4">
        <f t="shared" si="1"/>
        <v>384009</v>
      </c>
      <c r="AQ24" s="4">
        <f t="shared" si="1"/>
        <v>412519</v>
      </c>
      <c r="AR24" s="4">
        <f t="shared" si="1"/>
        <v>184679</v>
      </c>
      <c r="AS24" s="4">
        <f t="shared" si="1"/>
        <v>33464</v>
      </c>
      <c r="AT24" s="4">
        <f t="shared" si="1"/>
        <v>3531</v>
      </c>
      <c r="AU24" s="4">
        <f t="shared" si="1"/>
        <v>0</v>
      </c>
      <c r="AW24" s="4">
        <f t="shared" si="0"/>
        <v>1190917239</v>
      </c>
      <c r="AX24" s="4"/>
    </row>
    <row r="25" spans="1:50" ht="12.75">
      <c r="A25" s="149" t="s">
        <v>204</v>
      </c>
      <c r="B25" s="4">
        <f>+SUM(B9:B15)+B24</f>
        <v>223053024</v>
      </c>
      <c r="C25" s="4">
        <f aca="true" t="shared" si="2" ref="C25:AU25">+SUM(C9:C15)+C24</f>
        <v>187260011</v>
      </c>
      <c r="D25" s="4">
        <f t="shared" si="2"/>
        <v>178235336</v>
      </c>
      <c r="E25" s="4">
        <f t="shared" si="2"/>
        <v>71109647</v>
      </c>
      <c r="F25" s="4">
        <f t="shared" si="2"/>
        <v>47184756</v>
      </c>
      <c r="G25" s="4">
        <f t="shared" si="2"/>
        <v>43402203</v>
      </c>
      <c r="H25" s="4">
        <f>+SUM(H9:H15)+H24</f>
        <v>41805835</v>
      </c>
      <c r="I25" s="4">
        <f t="shared" si="2"/>
        <v>40525124</v>
      </c>
      <c r="J25" s="4">
        <f t="shared" si="2"/>
        <v>32662228</v>
      </c>
      <c r="K25" s="4">
        <f t="shared" si="2"/>
        <v>28277106</v>
      </c>
      <c r="L25" s="4">
        <f t="shared" si="2"/>
        <v>28217581</v>
      </c>
      <c r="M25" s="4">
        <f t="shared" si="2"/>
        <v>24966310</v>
      </c>
      <c r="N25" s="4">
        <f>+SUM(N9:N15)+N24</f>
        <v>22008672</v>
      </c>
      <c r="O25" s="4">
        <f t="shared" si="2"/>
        <v>21814192</v>
      </c>
      <c r="P25" s="4">
        <f t="shared" si="2"/>
        <v>21067759</v>
      </c>
      <c r="Q25" s="4">
        <f t="shared" si="2"/>
        <v>21495945</v>
      </c>
      <c r="R25" s="4">
        <f>+SUM(R9:R15)+R24</f>
        <v>17791234</v>
      </c>
      <c r="S25" s="4">
        <f t="shared" si="2"/>
        <v>18113546</v>
      </c>
      <c r="T25" s="4">
        <f t="shared" si="2"/>
        <v>17532427</v>
      </c>
      <c r="U25" s="4">
        <f t="shared" si="2"/>
        <v>16268515</v>
      </c>
      <c r="V25" s="4">
        <f>+SUM(V9:V15)+V24</f>
        <v>14411790</v>
      </c>
      <c r="W25" s="4">
        <f>+SUM(W9:W15)+W24</f>
        <v>13198238</v>
      </c>
      <c r="X25" s="4">
        <f t="shared" si="2"/>
        <v>11353687</v>
      </c>
      <c r="Y25" s="4">
        <f>+SUM(Y9:Y15)+Y24</f>
        <v>7860822</v>
      </c>
      <c r="Z25" s="4">
        <f t="shared" si="2"/>
        <v>10640811</v>
      </c>
      <c r="AA25" s="4">
        <f t="shared" si="2"/>
        <v>6248097</v>
      </c>
      <c r="AB25" s="4">
        <f t="shared" si="2"/>
        <v>3512105</v>
      </c>
      <c r="AC25" s="4">
        <f t="shared" si="2"/>
        <v>2818284</v>
      </c>
      <c r="AD25" s="4">
        <f t="shared" si="2"/>
        <v>2797047</v>
      </c>
      <c r="AE25" s="4">
        <f t="shared" si="2"/>
        <v>2591040</v>
      </c>
      <c r="AF25" s="4">
        <f t="shared" si="2"/>
        <v>2129070</v>
      </c>
      <c r="AG25" s="4">
        <f t="shared" si="2"/>
        <v>1976055</v>
      </c>
      <c r="AH25" s="4">
        <f>+SUM(AH9:AH15)+AH24</f>
        <v>1988203</v>
      </c>
      <c r="AI25" s="4">
        <f t="shared" si="2"/>
        <v>1838769</v>
      </c>
      <c r="AJ25" s="4">
        <f t="shared" si="2"/>
        <v>1566965</v>
      </c>
      <c r="AK25" s="4">
        <f t="shared" si="2"/>
        <v>1027200</v>
      </c>
      <c r="AL25" s="4">
        <f t="shared" si="2"/>
        <v>728762</v>
      </c>
      <c r="AM25" s="4">
        <f t="shared" si="2"/>
        <v>611586</v>
      </c>
      <c r="AN25" s="4">
        <f t="shared" si="2"/>
        <v>636131</v>
      </c>
      <c r="AO25" s="4">
        <f t="shared" si="2"/>
        <v>522066</v>
      </c>
      <c r="AP25" s="4">
        <f t="shared" si="2"/>
        <v>384009</v>
      </c>
      <c r="AQ25" s="4">
        <f t="shared" si="2"/>
        <v>412519</v>
      </c>
      <c r="AR25" s="4">
        <f t="shared" si="2"/>
        <v>184679</v>
      </c>
      <c r="AS25" s="4">
        <f t="shared" si="2"/>
        <v>33464</v>
      </c>
      <c r="AT25" s="4">
        <f t="shared" si="2"/>
        <v>3531</v>
      </c>
      <c r="AU25" s="4">
        <f t="shared" si="2"/>
        <v>0</v>
      </c>
      <c r="AW25" s="4">
        <f t="shared" si="0"/>
        <v>1192266381</v>
      </c>
      <c r="AX25" s="4"/>
    </row>
    <row r="26" spans="1:50" ht="12" customHeight="1">
      <c r="A26" s="5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W26" s="4"/>
      <c r="AX26" s="4"/>
    </row>
    <row r="27" spans="1:50" ht="12.75">
      <c r="A27" s="6" t="s">
        <v>205</v>
      </c>
      <c r="E27" s="43"/>
      <c r="F27" s="43"/>
      <c r="G27" s="43"/>
      <c r="Q27" s="43"/>
      <c r="R27" s="43"/>
      <c r="S27" s="43"/>
      <c r="T27" s="43"/>
      <c r="U27" s="43"/>
      <c r="V27" s="5"/>
      <c r="X27" s="43"/>
      <c r="Z27" s="43"/>
      <c r="AB27" s="43"/>
      <c r="AF27" s="43"/>
      <c r="AG27" s="43"/>
      <c r="AI27" s="43"/>
      <c r="AK27" s="43"/>
      <c r="AL27" s="43"/>
      <c r="AM27" s="43"/>
      <c r="AN27" s="43"/>
      <c r="AP27" s="43"/>
      <c r="AQ27" s="43"/>
      <c r="AR27" s="43"/>
      <c r="AS27" s="43"/>
      <c r="AT27" s="43"/>
      <c r="AU27" s="43"/>
      <c r="AW27" s="4"/>
      <c r="AX27" s="4"/>
    </row>
    <row r="28" spans="1:50" ht="12.75">
      <c r="A28" s="7" t="s">
        <v>206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41">
        <v>14496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W28" s="4">
        <f>SUM(B28:AU28)</f>
        <v>14496</v>
      </c>
      <c r="AX28" s="4"/>
    </row>
    <row r="29" spans="1:50" ht="12.75">
      <c r="A29" s="7" t="s">
        <v>207</v>
      </c>
      <c r="B29" s="41">
        <v>840106</v>
      </c>
      <c r="C29" s="41">
        <v>1093000</v>
      </c>
      <c r="D29" s="41">
        <v>657819</v>
      </c>
      <c r="E29" s="41">
        <v>366484</v>
      </c>
      <c r="F29" s="41">
        <v>245084</v>
      </c>
      <c r="G29" s="2">
        <v>0</v>
      </c>
      <c r="H29" s="41">
        <v>132633</v>
      </c>
      <c r="I29" s="41">
        <v>495533</v>
      </c>
      <c r="J29" s="41">
        <v>197079</v>
      </c>
      <c r="K29" s="41">
        <v>78064</v>
      </c>
      <c r="L29" s="2">
        <v>0</v>
      </c>
      <c r="M29" s="41">
        <v>258376</v>
      </c>
      <c r="N29" s="41">
        <v>60324</v>
      </c>
      <c r="O29" s="41">
        <v>349646</v>
      </c>
      <c r="P29" s="41">
        <v>174773</v>
      </c>
      <c r="Q29" s="41">
        <v>123307</v>
      </c>
      <c r="R29" s="41">
        <v>6361</v>
      </c>
      <c r="S29" s="41">
        <v>30928</v>
      </c>
      <c r="T29" s="41">
        <v>61999</v>
      </c>
      <c r="U29" s="41">
        <v>175452</v>
      </c>
      <c r="V29" s="41">
        <v>37101</v>
      </c>
      <c r="W29" s="41">
        <v>136707</v>
      </c>
      <c r="X29" s="41">
        <v>69647</v>
      </c>
      <c r="Y29" s="41">
        <v>3555634</v>
      </c>
      <c r="Z29" s="2">
        <v>0</v>
      </c>
      <c r="AA29" s="2">
        <v>0</v>
      </c>
      <c r="AB29" s="2">
        <v>0</v>
      </c>
      <c r="AC29" s="41">
        <v>8136</v>
      </c>
      <c r="AD29" s="41">
        <v>20795</v>
      </c>
      <c r="AE29" s="2">
        <v>0</v>
      </c>
      <c r="AF29" s="41">
        <v>13626</v>
      </c>
      <c r="AG29" s="2">
        <v>0</v>
      </c>
      <c r="AH29" s="2">
        <v>0</v>
      </c>
      <c r="AI29" s="41">
        <v>5448</v>
      </c>
      <c r="AJ29" s="2">
        <v>0</v>
      </c>
      <c r="AK29" s="41">
        <v>15559</v>
      </c>
      <c r="AL29" s="2">
        <v>0</v>
      </c>
      <c r="AM29" s="2">
        <v>235</v>
      </c>
      <c r="AN29" s="2">
        <v>0</v>
      </c>
      <c r="AO29" s="2">
        <v>0</v>
      </c>
      <c r="AP29" s="2">
        <v>0</v>
      </c>
      <c r="AQ29" s="2">
        <v>53</v>
      </c>
      <c r="AR29" s="41">
        <v>1874</v>
      </c>
      <c r="AS29" s="2">
        <v>0</v>
      </c>
      <c r="AT29" s="2">
        <v>0</v>
      </c>
      <c r="AU29" s="2">
        <v>0</v>
      </c>
      <c r="AW29" s="4">
        <f>SUM(B29:AU29)</f>
        <v>9211783</v>
      </c>
      <c r="AX29" s="4"/>
    </row>
    <row r="30" spans="1:50" ht="12.75">
      <c r="A30" s="7" t="s">
        <v>208</v>
      </c>
      <c r="B30" s="41">
        <v>28409</v>
      </c>
      <c r="C30" s="41">
        <v>58685</v>
      </c>
      <c r="D30" s="41">
        <v>634112</v>
      </c>
      <c r="E30" s="41">
        <v>3597637</v>
      </c>
      <c r="F30" s="41">
        <v>7251</v>
      </c>
      <c r="G30" s="41">
        <v>266536</v>
      </c>
      <c r="H30" s="41">
        <v>62976</v>
      </c>
      <c r="I30" s="2">
        <v>169</v>
      </c>
      <c r="J30" s="41">
        <v>29523</v>
      </c>
      <c r="K30" s="41">
        <v>78090</v>
      </c>
      <c r="L30" s="41">
        <v>15350</v>
      </c>
      <c r="M30" s="41">
        <v>6704</v>
      </c>
      <c r="N30" s="41">
        <v>7653</v>
      </c>
      <c r="O30" s="41">
        <v>58773</v>
      </c>
      <c r="P30" s="41">
        <v>10778</v>
      </c>
      <c r="Q30" s="2">
        <v>51</v>
      </c>
      <c r="R30" s="2">
        <v>0</v>
      </c>
      <c r="S30" s="41">
        <v>40582</v>
      </c>
      <c r="T30" s="2">
        <v>435</v>
      </c>
      <c r="U30" s="41">
        <v>26245</v>
      </c>
      <c r="V30" s="41">
        <v>74012</v>
      </c>
      <c r="W30" s="2">
        <v>0</v>
      </c>
      <c r="X30" s="41">
        <v>1249</v>
      </c>
      <c r="Y30" s="2">
        <v>0</v>
      </c>
      <c r="Z30" s="41">
        <v>5030</v>
      </c>
      <c r="AA30" s="41">
        <v>14595</v>
      </c>
      <c r="AB30" s="41">
        <v>1189</v>
      </c>
      <c r="AC30" s="41">
        <v>2106</v>
      </c>
      <c r="AD30" s="2">
        <v>0</v>
      </c>
      <c r="AE30" s="2">
        <v>0</v>
      </c>
      <c r="AF30" s="2">
        <v>0</v>
      </c>
      <c r="AG30" s="41">
        <v>150274</v>
      </c>
      <c r="AH30" s="2">
        <v>679</v>
      </c>
      <c r="AI30" s="2">
        <v>0</v>
      </c>
      <c r="AJ30" s="41">
        <v>3546</v>
      </c>
      <c r="AK30" s="2">
        <v>0</v>
      </c>
      <c r="AL30" s="2">
        <v>0</v>
      </c>
      <c r="AM30" s="2">
        <v>0</v>
      </c>
      <c r="AN30" s="2">
        <v>138</v>
      </c>
      <c r="AO30" s="2">
        <v>0</v>
      </c>
      <c r="AP30" s="2">
        <v>0</v>
      </c>
      <c r="AQ30" s="2">
        <v>417</v>
      </c>
      <c r="AR30" s="2">
        <v>0</v>
      </c>
      <c r="AS30" s="2">
        <v>0</v>
      </c>
      <c r="AT30" s="2">
        <v>0</v>
      </c>
      <c r="AU30" s="2">
        <v>0</v>
      </c>
      <c r="AW30" s="4">
        <f>SUM(B30:AU30)</f>
        <v>5183194</v>
      </c>
      <c r="AX30" s="4"/>
    </row>
    <row r="31" spans="1:50" ht="12.75">
      <c r="A31" s="149" t="s">
        <v>209</v>
      </c>
      <c r="B31" s="4">
        <f>SUM(B28:B30)</f>
        <v>868515</v>
      </c>
      <c r="C31" s="4">
        <f aca="true" t="shared" si="3" ref="C31:AU31">SUM(C28:C30)</f>
        <v>1151685</v>
      </c>
      <c r="D31" s="4">
        <f t="shared" si="3"/>
        <v>1291931</v>
      </c>
      <c r="E31" s="4">
        <f t="shared" si="3"/>
        <v>3964121</v>
      </c>
      <c r="F31" s="4">
        <f t="shared" si="3"/>
        <v>252335</v>
      </c>
      <c r="G31" s="4">
        <f t="shared" si="3"/>
        <v>266536</v>
      </c>
      <c r="H31" s="4">
        <f>SUM(H28:H30)</f>
        <v>195609</v>
      </c>
      <c r="I31" s="4">
        <f t="shared" si="3"/>
        <v>495702</v>
      </c>
      <c r="J31" s="4">
        <f t="shared" si="3"/>
        <v>226602</v>
      </c>
      <c r="K31" s="4">
        <f t="shared" si="3"/>
        <v>156154</v>
      </c>
      <c r="L31" s="4">
        <f t="shared" si="3"/>
        <v>15350</v>
      </c>
      <c r="M31" s="4">
        <f t="shared" si="3"/>
        <v>265080</v>
      </c>
      <c r="N31" s="4">
        <f>SUM(N28:N30)</f>
        <v>67977</v>
      </c>
      <c r="O31" s="4">
        <f t="shared" si="3"/>
        <v>408419</v>
      </c>
      <c r="P31" s="4">
        <f t="shared" si="3"/>
        <v>185551</v>
      </c>
      <c r="Q31" s="4">
        <f t="shared" si="3"/>
        <v>123358</v>
      </c>
      <c r="R31" s="4">
        <f>SUM(R28:R30)</f>
        <v>6361</v>
      </c>
      <c r="S31" s="4">
        <f t="shared" si="3"/>
        <v>71510</v>
      </c>
      <c r="T31" s="4">
        <f t="shared" si="3"/>
        <v>62434</v>
      </c>
      <c r="U31" s="4">
        <f t="shared" si="3"/>
        <v>201697</v>
      </c>
      <c r="V31" s="4">
        <f>SUM(V28:V30)</f>
        <v>111113</v>
      </c>
      <c r="W31" s="4">
        <f>SUM(W28:W30)</f>
        <v>136707</v>
      </c>
      <c r="X31" s="4">
        <f t="shared" si="3"/>
        <v>70896</v>
      </c>
      <c r="Y31" s="4">
        <f>SUM(Y28:Y30)</f>
        <v>3555634</v>
      </c>
      <c r="Z31" s="4">
        <f t="shared" si="3"/>
        <v>5030</v>
      </c>
      <c r="AA31" s="4">
        <f t="shared" si="3"/>
        <v>14595</v>
      </c>
      <c r="AB31" s="4">
        <f t="shared" si="3"/>
        <v>15685</v>
      </c>
      <c r="AC31" s="4">
        <f t="shared" si="3"/>
        <v>10242</v>
      </c>
      <c r="AD31" s="4">
        <f t="shared" si="3"/>
        <v>20795</v>
      </c>
      <c r="AE31" s="4">
        <f t="shared" si="3"/>
        <v>0</v>
      </c>
      <c r="AF31" s="4">
        <f t="shared" si="3"/>
        <v>13626</v>
      </c>
      <c r="AG31" s="4">
        <f t="shared" si="3"/>
        <v>150274</v>
      </c>
      <c r="AH31" s="4">
        <f>SUM(AH28:AH30)</f>
        <v>679</v>
      </c>
      <c r="AI31" s="4">
        <f t="shared" si="3"/>
        <v>5448</v>
      </c>
      <c r="AJ31" s="4">
        <f t="shared" si="3"/>
        <v>3546</v>
      </c>
      <c r="AK31" s="4">
        <f t="shared" si="3"/>
        <v>15559</v>
      </c>
      <c r="AL31" s="4">
        <f t="shared" si="3"/>
        <v>0</v>
      </c>
      <c r="AM31" s="4">
        <f t="shared" si="3"/>
        <v>235</v>
      </c>
      <c r="AN31" s="4">
        <f t="shared" si="3"/>
        <v>138</v>
      </c>
      <c r="AO31" s="4">
        <f t="shared" si="3"/>
        <v>0</v>
      </c>
      <c r="AP31" s="4">
        <f t="shared" si="3"/>
        <v>0</v>
      </c>
      <c r="AQ31" s="4">
        <f t="shared" si="3"/>
        <v>470</v>
      </c>
      <c r="AR31" s="4">
        <f t="shared" si="3"/>
        <v>1874</v>
      </c>
      <c r="AS31" s="4">
        <f t="shared" si="3"/>
        <v>0</v>
      </c>
      <c r="AT31" s="4">
        <f t="shared" si="3"/>
        <v>0</v>
      </c>
      <c r="AU31" s="4">
        <f t="shared" si="3"/>
        <v>0</v>
      </c>
      <c r="AW31" s="4">
        <f>SUM(B31:AU31)</f>
        <v>14409473</v>
      </c>
      <c r="AX31" s="4"/>
    </row>
    <row r="32" spans="1:50" ht="5.25" customHeight="1">
      <c r="A32" s="4"/>
      <c r="E32" s="43"/>
      <c r="F32" s="43"/>
      <c r="G32" s="4"/>
      <c r="J32" s="5"/>
      <c r="Q32" s="43"/>
      <c r="R32" s="43"/>
      <c r="S32" s="43"/>
      <c r="T32" s="43"/>
      <c r="U32" s="43"/>
      <c r="V32" s="5"/>
      <c r="X32" s="43"/>
      <c r="Z32" s="43"/>
      <c r="AB32" s="43"/>
      <c r="AF32" s="43"/>
      <c r="AG32" s="43"/>
      <c r="AI32" s="43"/>
      <c r="AK32" s="43"/>
      <c r="AL32" s="43"/>
      <c r="AM32" s="43"/>
      <c r="AN32" s="43"/>
      <c r="AP32" s="43"/>
      <c r="AQ32" s="43"/>
      <c r="AR32" s="43"/>
      <c r="AS32" s="43"/>
      <c r="AT32" s="43"/>
      <c r="AU32" s="43"/>
      <c r="AW32" s="4"/>
      <c r="AX32" s="4"/>
    </row>
    <row r="33" spans="1:50" ht="12.75">
      <c r="A33" s="6" t="s">
        <v>210</v>
      </c>
      <c r="E33" s="43"/>
      <c r="F33" s="43"/>
      <c r="G33" s="43"/>
      <c r="Q33" s="43"/>
      <c r="R33" s="43"/>
      <c r="S33" s="43"/>
      <c r="T33" s="43"/>
      <c r="U33" s="43"/>
      <c r="V33" s="5"/>
      <c r="X33" s="43"/>
      <c r="Z33" s="43"/>
      <c r="AB33" s="43"/>
      <c r="AF33" s="43"/>
      <c r="AG33" s="43"/>
      <c r="AI33" s="43"/>
      <c r="AK33" s="43"/>
      <c r="AL33" s="43"/>
      <c r="AM33" s="43"/>
      <c r="AN33" s="43"/>
      <c r="AP33" s="43"/>
      <c r="AQ33" s="43"/>
      <c r="AR33" s="43"/>
      <c r="AS33" s="43"/>
      <c r="AT33" s="43"/>
      <c r="AU33" s="43"/>
      <c r="AW33" s="4"/>
      <c r="AX33" s="4"/>
    </row>
    <row r="34" spans="1:50" ht="12.75">
      <c r="A34" s="4" t="s">
        <v>211</v>
      </c>
      <c r="B34" s="41">
        <v>16630</v>
      </c>
      <c r="C34" s="41">
        <v>64822</v>
      </c>
      <c r="D34" s="41">
        <v>49477</v>
      </c>
      <c r="E34" s="41">
        <v>3081</v>
      </c>
      <c r="F34" s="41">
        <v>4851</v>
      </c>
      <c r="G34" s="2">
        <v>0</v>
      </c>
      <c r="H34" s="2">
        <v>0</v>
      </c>
      <c r="I34" s="41">
        <v>3734</v>
      </c>
      <c r="J34" s="41">
        <v>13104</v>
      </c>
      <c r="K34" s="41">
        <v>17883</v>
      </c>
      <c r="L34" s="41">
        <v>1145</v>
      </c>
      <c r="M34" s="41">
        <v>2015</v>
      </c>
      <c r="N34" s="2">
        <v>0</v>
      </c>
      <c r="O34" s="41">
        <v>2261</v>
      </c>
      <c r="P34" s="41">
        <v>3004</v>
      </c>
      <c r="Q34" s="41">
        <v>7438</v>
      </c>
      <c r="R34" s="41">
        <v>1848</v>
      </c>
      <c r="S34" s="41">
        <v>2101</v>
      </c>
      <c r="T34" s="41">
        <v>2066</v>
      </c>
      <c r="U34" s="41">
        <v>8021</v>
      </c>
      <c r="V34" s="2">
        <v>0</v>
      </c>
      <c r="W34" s="2">
        <v>667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991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W34" s="4">
        <f>SUM(B34:AU34)</f>
        <v>205139</v>
      </c>
      <c r="AX34" s="4"/>
    </row>
    <row r="35" spans="1:50" ht="12.75">
      <c r="A35" s="4" t="s">
        <v>212</v>
      </c>
      <c r="B35" s="41">
        <v>4471245</v>
      </c>
      <c r="C35" s="41">
        <v>3504313</v>
      </c>
      <c r="D35" s="41">
        <v>2051204</v>
      </c>
      <c r="E35" s="41">
        <v>491876</v>
      </c>
      <c r="F35" s="41">
        <v>488342</v>
      </c>
      <c r="G35" s="41">
        <v>1432147</v>
      </c>
      <c r="H35" s="41">
        <v>246117</v>
      </c>
      <c r="I35" s="41">
        <v>626855</v>
      </c>
      <c r="J35" s="41">
        <v>624119</v>
      </c>
      <c r="K35" s="41">
        <v>479515</v>
      </c>
      <c r="L35" s="41">
        <v>486423</v>
      </c>
      <c r="M35" s="41">
        <v>994410</v>
      </c>
      <c r="N35" s="41">
        <v>69002</v>
      </c>
      <c r="O35" s="41">
        <v>74709</v>
      </c>
      <c r="P35" s="41">
        <v>757464</v>
      </c>
      <c r="Q35" s="41">
        <v>73602</v>
      </c>
      <c r="R35" s="41">
        <v>814791</v>
      </c>
      <c r="S35" s="41">
        <v>87501</v>
      </c>
      <c r="T35" s="41">
        <v>181519</v>
      </c>
      <c r="U35" s="41">
        <v>216117</v>
      </c>
      <c r="V35" s="41">
        <v>431849</v>
      </c>
      <c r="W35" s="41">
        <v>12633</v>
      </c>
      <c r="X35" s="41">
        <v>324788</v>
      </c>
      <c r="Y35" s="41">
        <v>159562</v>
      </c>
      <c r="Z35" s="41">
        <v>50089</v>
      </c>
      <c r="AA35" s="41">
        <v>2816</v>
      </c>
      <c r="AB35" s="41">
        <v>1259</v>
      </c>
      <c r="AC35" s="41">
        <v>502739</v>
      </c>
      <c r="AD35" s="41">
        <v>91244</v>
      </c>
      <c r="AE35" s="41">
        <v>46346</v>
      </c>
      <c r="AF35" s="41">
        <v>4457</v>
      </c>
      <c r="AG35" s="41">
        <v>22556</v>
      </c>
      <c r="AH35" s="41">
        <v>92000</v>
      </c>
      <c r="AI35" s="41">
        <v>32795</v>
      </c>
      <c r="AJ35" s="41">
        <v>28118</v>
      </c>
      <c r="AK35" s="41">
        <v>1714</v>
      </c>
      <c r="AL35" s="41">
        <v>5758</v>
      </c>
      <c r="AM35" s="41">
        <v>72058</v>
      </c>
      <c r="AN35" s="41">
        <v>12681</v>
      </c>
      <c r="AO35" s="41">
        <v>1247</v>
      </c>
      <c r="AP35" s="41">
        <v>73842</v>
      </c>
      <c r="AQ35" s="41">
        <v>10346</v>
      </c>
      <c r="AR35" s="41">
        <v>30875</v>
      </c>
      <c r="AS35" s="41">
        <v>38303</v>
      </c>
      <c r="AT35" s="41">
        <v>52355</v>
      </c>
      <c r="AU35" s="41">
        <v>7797</v>
      </c>
      <c r="AW35" s="4">
        <f>SUM(B35:AU35)</f>
        <v>20281498</v>
      </c>
      <c r="AX35" s="4"/>
    </row>
    <row r="36" spans="1:50" ht="12.75">
      <c r="A36" s="4" t="s">
        <v>213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41">
        <v>6213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41">
        <v>8607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41">
        <v>1152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66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W36" s="4">
        <f>SUM(B36:AU36)</f>
        <v>16038</v>
      </c>
      <c r="AX36" s="4"/>
    </row>
    <row r="37" spans="1:50" ht="12.75">
      <c r="A37" s="149" t="s">
        <v>214</v>
      </c>
      <c r="B37" s="4">
        <f>SUM(B34:B36)</f>
        <v>4487875</v>
      </c>
      <c r="C37" s="4">
        <f aca="true" t="shared" si="4" ref="C37:AU37">SUM(C34:C36)</f>
        <v>3569135</v>
      </c>
      <c r="D37" s="4">
        <f t="shared" si="4"/>
        <v>2100681</v>
      </c>
      <c r="E37" s="4">
        <f t="shared" si="4"/>
        <v>494957</v>
      </c>
      <c r="F37" s="4">
        <f t="shared" si="4"/>
        <v>493193</v>
      </c>
      <c r="G37" s="4">
        <f t="shared" si="4"/>
        <v>1432147</v>
      </c>
      <c r="H37" s="4">
        <f>SUM(H34:H36)</f>
        <v>246117</v>
      </c>
      <c r="I37" s="4">
        <f t="shared" si="4"/>
        <v>630589</v>
      </c>
      <c r="J37" s="4">
        <f t="shared" si="4"/>
        <v>637223</v>
      </c>
      <c r="K37" s="4">
        <f t="shared" si="4"/>
        <v>497398</v>
      </c>
      <c r="L37" s="4">
        <f t="shared" si="4"/>
        <v>493781</v>
      </c>
      <c r="M37" s="4">
        <f t="shared" si="4"/>
        <v>996425</v>
      </c>
      <c r="N37" s="4">
        <f>SUM(N34:N36)</f>
        <v>69002</v>
      </c>
      <c r="O37" s="4">
        <f t="shared" si="4"/>
        <v>76970</v>
      </c>
      <c r="P37" s="4">
        <f t="shared" si="4"/>
        <v>760468</v>
      </c>
      <c r="Q37" s="4">
        <f t="shared" si="4"/>
        <v>81040</v>
      </c>
      <c r="R37" s="4">
        <f>SUM(R34:R36)</f>
        <v>816639</v>
      </c>
      <c r="S37" s="4">
        <f t="shared" si="4"/>
        <v>98209</v>
      </c>
      <c r="T37" s="4">
        <f t="shared" si="4"/>
        <v>183585</v>
      </c>
      <c r="U37" s="4">
        <f t="shared" si="4"/>
        <v>224138</v>
      </c>
      <c r="V37" s="4">
        <f>SUM(V34:V36)</f>
        <v>431849</v>
      </c>
      <c r="W37" s="4">
        <f>SUM(W34:W36)</f>
        <v>13300</v>
      </c>
      <c r="X37" s="4">
        <f t="shared" si="4"/>
        <v>324788</v>
      </c>
      <c r="Y37" s="4">
        <f>SUM(Y34:Y36)</f>
        <v>159562</v>
      </c>
      <c r="Z37" s="4">
        <f t="shared" si="4"/>
        <v>50089</v>
      </c>
      <c r="AA37" s="4">
        <f t="shared" si="4"/>
        <v>2816</v>
      </c>
      <c r="AB37" s="4">
        <f t="shared" si="4"/>
        <v>1259</v>
      </c>
      <c r="AC37" s="4">
        <f t="shared" si="4"/>
        <v>503730</v>
      </c>
      <c r="AD37" s="4">
        <f t="shared" si="4"/>
        <v>92396</v>
      </c>
      <c r="AE37" s="4">
        <f t="shared" si="4"/>
        <v>46346</v>
      </c>
      <c r="AF37" s="4">
        <f t="shared" si="4"/>
        <v>4457</v>
      </c>
      <c r="AG37" s="4">
        <f t="shared" si="4"/>
        <v>22556</v>
      </c>
      <c r="AH37" s="4">
        <f>SUM(AH34:AH36)</f>
        <v>92000</v>
      </c>
      <c r="AI37" s="4">
        <f t="shared" si="4"/>
        <v>32795</v>
      </c>
      <c r="AJ37" s="4">
        <f t="shared" si="4"/>
        <v>28118</v>
      </c>
      <c r="AK37" s="4">
        <f t="shared" si="4"/>
        <v>1714</v>
      </c>
      <c r="AL37" s="4">
        <f t="shared" si="4"/>
        <v>5758</v>
      </c>
      <c r="AM37" s="4">
        <f t="shared" si="4"/>
        <v>72058</v>
      </c>
      <c r="AN37" s="4">
        <f t="shared" si="4"/>
        <v>12681</v>
      </c>
      <c r="AO37" s="4">
        <f t="shared" si="4"/>
        <v>1313</v>
      </c>
      <c r="AP37" s="4">
        <f t="shared" si="4"/>
        <v>73842</v>
      </c>
      <c r="AQ37" s="4">
        <f t="shared" si="4"/>
        <v>10346</v>
      </c>
      <c r="AR37" s="4">
        <f t="shared" si="4"/>
        <v>30875</v>
      </c>
      <c r="AS37" s="4">
        <f t="shared" si="4"/>
        <v>38303</v>
      </c>
      <c r="AT37" s="4">
        <f t="shared" si="4"/>
        <v>52355</v>
      </c>
      <c r="AU37" s="4">
        <f t="shared" si="4"/>
        <v>7797</v>
      </c>
      <c r="AW37" s="4">
        <f>SUM(B37:AU37)</f>
        <v>20502675</v>
      </c>
      <c r="AX37" s="4"/>
    </row>
    <row r="38" spans="1:50" ht="6" customHeight="1">
      <c r="A38" s="6"/>
      <c r="E38" s="43"/>
      <c r="F38" s="43"/>
      <c r="G38" s="43"/>
      <c r="Q38" s="43"/>
      <c r="R38" s="43"/>
      <c r="S38" s="43"/>
      <c r="T38" s="43"/>
      <c r="U38" s="43"/>
      <c r="V38" s="4"/>
      <c r="X38" s="43"/>
      <c r="Z38" s="43"/>
      <c r="AB38" s="43"/>
      <c r="AF38" s="43"/>
      <c r="AG38" s="43"/>
      <c r="AI38" s="43"/>
      <c r="AK38" s="43"/>
      <c r="AL38" s="43"/>
      <c r="AM38" s="43"/>
      <c r="AN38" s="43"/>
      <c r="AP38" s="43"/>
      <c r="AQ38" s="43"/>
      <c r="AR38" s="43"/>
      <c r="AS38" s="43"/>
      <c r="AT38" s="43"/>
      <c r="AU38" s="43"/>
      <c r="AW38" s="4"/>
      <c r="AX38" s="4"/>
    </row>
    <row r="39" spans="1:50" ht="12.75">
      <c r="A39" s="4" t="s">
        <v>215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4">
        <v>0</v>
      </c>
      <c r="H39" s="5">
        <v>0</v>
      </c>
      <c r="I39" s="5">
        <v>0</v>
      </c>
      <c r="J39" s="4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4">
        <v>0</v>
      </c>
      <c r="W39" s="4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W39" s="4">
        <f>SUM(B39:AU39)</f>
        <v>0</v>
      </c>
      <c r="AX39" s="4"/>
    </row>
    <row r="40" spans="1:50" ht="5.25" customHeight="1">
      <c r="A40" s="4"/>
      <c r="E40" s="43"/>
      <c r="F40" s="43"/>
      <c r="G40" s="43"/>
      <c r="Q40" s="43"/>
      <c r="R40" s="43"/>
      <c r="S40" s="43"/>
      <c r="T40" s="43"/>
      <c r="U40" s="43"/>
      <c r="V40" s="43"/>
      <c r="X40" s="43"/>
      <c r="Z40" s="43"/>
      <c r="AB40" s="43"/>
      <c r="AF40" s="43"/>
      <c r="AG40" s="43"/>
      <c r="AI40" s="43"/>
      <c r="AK40" s="43"/>
      <c r="AL40" s="43"/>
      <c r="AM40" s="43"/>
      <c r="AN40" s="43"/>
      <c r="AP40" s="43"/>
      <c r="AQ40" s="43"/>
      <c r="AR40" s="43"/>
      <c r="AS40" s="43"/>
      <c r="AT40" s="43"/>
      <c r="AU40" s="43"/>
      <c r="AW40" s="4"/>
      <c r="AX40" s="4"/>
    </row>
    <row r="41" spans="1:50" ht="15.75" customHeight="1">
      <c r="A41" s="150" t="s">
        <v>216</v>
      </c>
      <c r="B41" s="4">
        <f>+B25+B31+B37+B39</f>
        <v>228409414</v>
      </c>
      <c r="C41" s="4">
        <f aca="true" t="shared" si="5" ref="C41:AU41">+C25+C31+C37+C39</f>
        <v>191980831</v>
      </c>
      <c r="D41" s="4">
        <f t="shared" si="5"/>
        <v>181627948</v>
      </c>
      <c r="E41" s="4">
        <f t="shared" si="5"/>
        <v>75568725</v>
      </c>
      <c r="F41" s="4">
        <f t="shared" si="5"/>
        <v>47930284</v>
      </c>
      <c r="G41" s="4">
        <f t="shared" si="5"/>
        <v>45100886</v>
      </c>
      <c r="H41" s="4">
        <f>+H25+H31+H37+H39</f>
        <v>42247561</v>
      </c>
      <c r="I41" s="4">
        <f t="shared" si="5"/>
        <v>41651415</v>
      </c>
      <c r="J41" s="4">
        <f t="shared" si="5"/>
        <v>33526053</v>
      </c>
      <c r="K41" s="4">
        <f t="shared" si="5"/>
        <v>28930658</v>
      </c>
      <c r="L41" s="4">
        <f t="shared" si="5"/>
        <v>28726712</v>
      </c>
      <c r="M41" s="4">
        <f t="shared" si="5"/>
        <v>26227815</v>
      </c>
      <c r="N41" s="4">
        <f>+N25+N31+N37+N39</f>
        <v>22145651</v>
      </c>
      <c r="O41" s="4">
        <f t="shared" si="5"/>
        <v>22299581</v>
      </c>
      <c r="P41" s="4">
        <f t="shared" si="5"/>
        <v>22013778</v>
      </c>
      <c r="Q41" s="4">
        <f t="shared" si="5"/>
        <v>21700343</v>
      </c>
      <c r="R41" s="4">
        <f>+R25+R31+R37+R39</f>
        <v>18614234</v>
      </c>
      <c r="S41" s="4">
        <f t="shared" si="5"/>
        <v>18283265</v>
      </c>
      <c r="T41" s="4">
        <f t="shared" si="5"/>
        <v>17778446</v>
      </c>
      <c r="U41" s="4">
        <f t="shared" si="5"/>
        <v>16694350</v>
      </c>
      <c r="V41" s="4">
        <f>+V25+V31+V37+V39</f>
        <v>14954752</v>
      </c>
      <c r="W41" s="4">
        <f>+W25+W31+W37+W39</f>
        <v>13348245</v>
      </c>
      <c r="X41" s="4">
        <f t="shared" si="5"/>
        <v>11749371</v>
      </c>
      <c r="Y41" s="4">
        <f>+Y25+Y31+Y37+Y39</f>
        <v>11576018</v>
      </c>
      <c r="Z41" s="4">
        <f t="shared" si="5"/>
        <v>10695930</v>
      </c>
      <c r="AA41" s="4">
        <f t="shared" si="5"/>
        <v>6265508</v>
      </c>
      <c r="AB41" s="4">
        <f t="shared" si="5"/>
        <v>3529049</v>
      </c>
      <c r="AC41" s="4">
        <f t="shared" si="5"/>
        <v>3332256</v>
      </c>
      <c r="AD41" s="4">
        <f t="shared" si="5"/>
        <v>2910238</v>
      </c>
      <c r="AE41" s="4">
        <f t="shared" si="5"/>
        <v>2637386</v>
      </c>
      <c r="AF41" s="4">
        <f t="shared" si="5"/>
        <v>2147153</v>
      </c>
      <c r="AG41" s="4">
        <f t="shared" si="5"/>
        <v>2148885</v>
      </c>
      <c r="AH41" s="4">
        <f>+AH25+AH31+AH37+AH39</f>
        <v>2080882</v>
      </c>
      <c r="AI41" s="4">
        <f t="shared" si="5"/>
        <v>1877012</v>
      </c>
      <c r="AJ41" s="4">
        <f t="shared" si="5"/>
        <v>1598629</v>
      </c>
      <c r="AK41" s="4">
        <f t="shared" si="5"/>
        <v>1044473</v>
      </c>
      <c r="AL41" s="4">
        <f t="shared" si="5"/>
        <v>734520</v>
      </c>
      <c r="AM41" s="4">
        <f t="shared" si="5"/>
        <v>683879</v>
      </c>
      <c r="AN41" s="4">
        <f t="shared" si="5"/>
        <v>648950</v>
      </c>
      <c r="AO41" s="4">
        <f t="shared" si="5"/>
        <v>523379</v>
      </c>
      <c r="AP41" s="4">
        <f t="shared" si="5"/>
        <v>457851</v>
      </c>
      <c r="AQ41" s="4">
        <f t="shared" si="5"/>
        <v>423335</v>
      </c>
      <c r="AR41" s="4">
        <f t="shared" si="5"/>
        <v>217428</v>
      </c>
      <c r="AS41" s="4">
        <f t="shared" si="5"/>
        <v>71767</v>
      </c>
      <c r="AT41" s="4">
        <f t="shared" si="5"/>
        <v>55886</v>
      </c>
      <c r="AU41" s="4">
        <f t="shared" si="5"/>
        <v>7797</v>
      </c>
      <c r="AW41" s="4">
        <f>SUM(B41:AU41)</f>
        <v>1227178529</v>
      </c>
      <c r="AX41" s="4"/>
    </row>
    <row r="42" spans="1:50" ht="5.25" customHeight="1">
      <c r="A42" s="7"/>
      <c r="E42" s="43"/>
      <c r="F42" s="43"/>
      <c r="G42" s="43"/>
      <c r="Q42" s="43"/>
      <c r="R42" s="43"/>
      <c r="S42" s="43"/>
      <c r="T42" s="43"/>
      <c r="U42" s="43"/>
      <c r="V42" s="4"/>
      <c r="X42" s="43"/>
      <c r="Z42" s="43"/>
      <c r="AB42" s="43"/>
      <c r="AF42" s="43"/>
      <c r="AG42" s="43"/>
      <c r="AI42" s="43"/>
      <c r="AK42" s="43"/>
      <c r="AL42" s="43"/>
      <c r="AM42" s="43"/>
      <c r="AN42" s="43"/>
      <c r="AP42" s="43"/>
      <c r="AQ42" s="43"/>
      <c r="AR42" s="43"/>
      <c r="AS42" s="43"/>
      <c r="AT42" s="43"/>
      <c r="AU42" s="43"/>
      <c r="AW42" s="4"/>
      <c r="AX42" s="4"/>
    </row>
    <row r="43" spans="1:50" ht="12.75">
      <c r="A43" s="6" t="s">
        <v>217</v>
      </c>
      <c r="Q43" s="43"/>
      <c r="R43" s="43"/>
      <c r="S43" s="43" t="s">
        <v>41</v>
      </c>
      <c r="T43" s="43"/>
      <c r="U43" s="43"/>
      <c r="V43" s="43"/>
      <c r="X43" s="43"/>
      <c r="Z43" s="43"/>
      <c r="AB43" s="43"/>
      <c r="AF43" s="43"/>
      <c r="AG43" s="43"/>
      <c r="AI43" s="43"/>
      <c r="AK43" s="43"/>
      <c r="AL43" s="43"/>
      <c r="AM43" s="43"/>
      <c r="AN43" s="43"/>
      <c r="AP43" s="43"/>
      <c r="AQ43" s="43"/>
      <c r="AR43" s="43"/>
      <c r="AS43" s="43"/>
      <c r="AT43" s="43"/>
      <c r="AU43" s="43"/>
      <c r="AW43" s="4"/>
      <c r="AX43" s="4"/>
    </row>
    <row r="44" spans="1:50" ht="5.25" customHeight="1">
      <c r="A44" s="7"/>
      <c r="E44" s="43"/>
      <c r="F44" s="43"/>
      <c r="G44" s="43"/>
      <c r="Q44" s="43"/>
      <c r="R44" s="43"/>
      <c r="S44" s="43"/>
      <c r="T44" s="43"/>
      <c r="U44" s="43"/>
      <c r="V44" s="43"/>
      <c r="X44" s="43"/>
      <c r="Z44" s="43"/>
      <c r="AB44" s="43"/>
      <c r="AF44" s="43"/>
      <c r="AG44" s="43"/>
      <c r="AI44" s="43"/>
      <c r="AK44" s="43"/>
      <c r="AL44" s="43"/>
      <c r="AM44" s="43"/>
      <c r="AN44" s="43"/>
      <c r="AP44" s="43"/>
      <c r="AQ44" s="43"/>
      <c r="AR44" s="43"/>
      <c r="AS44" s="43"/>
      <c r="AT44" s="43"/>
      <c r="AU44" s="43"/>
      <c r="AW44" s="4"/>
      <c r="AX44" s="4"/>
    </row>
    <row r="45" spans="1:50" ht="12.75">
      <c r="A45" s="7" t="s">
        <v>218</v>
      </c>
      <c r="B45" s="4">
        <v>53014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4825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/>
      <c r="AW45" s="4">
        <f>SUM(B45:AV45)</f>
        <v>57839</v>
      </c>
      <c r="AX45" s="4"/>
    </row>
    <row r="46" spans="1:50" ht="6" customHeight="1">
      <c r="A46" s="7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 ht="12.75">
      <c r="A47" s="7" t="s">
        <v>219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1:50" ht="12.75">
      <c r="A48" s="4" t="s">
        <v>220</v>
      </c>
      <c r="B48" s="5">
        <v>0</v>
      </c>
      <c r="C48" s="5">
        <v>0</v>
      </c>
      <c r="D48" s="5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/>
      <c r="AW48" s="4">
        <f>SUM(B48:AV48)</f>
        <v>0</v>
      </c>
      <c r="AX48" s="4"/>
    </row>
    <row r="49" spans="1:50" ht="12.75">
      <c r="A49" s="4" t="s">
        <v>221</v>
      </c>
      <c r="B49" s="5">
        <v>0</v>
      </c>
      <c r="C49" s="5">
        <v>0</v>
      </c>
      <c r="D49" s="5">
        <v>0</v>
      </c>
      <c r="E49" s="4">
        <v>0</v>
      </c>
      <c r="F49" s="4">
        <v>335210</v>
      </c>
      <c r="G49" s="4">
        <v>19388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3230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/>
      <c r="AW49" s="4">
        <f>SUM(B49:AV49)</f>
        <v>357828</v>
      </c>
      <c r="AX49" s="4"/>
    </row>
    <row r="50" spans="1:50" ht="12.75">
      <c r="A50" s="7" t="s">
        <v>222</v>
      </c>
      <c r="B50" s="5">
        <v>0</v>
      </c>
      <c r="C50" s="5">
        <v>0</v>
      </c>
      <c r="D50" s="5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/>
      <c r="AW50" s="4">
        <f>SUM(B50:AV50)</f>
        <v>0</v>
      </c>
      <c r="AX50" s="4"/>
    </row>
    <row r="51" spans="1:50" ht="12.75">
      <c r="A51" s="4" t="s">
        <v>223</v>
      </c>
      <c r="B51" s="5">
        <v>860963</v>
      </c>
      <c r="C51" s="5">
        <v>1008393</v>
      </c>
      <c r="D51" s="5">
        <v>331591</v>
      </c>
      <c r="E51" s="4">
        <v>3625325</v>
      </c>
      <c r="F51" s="4">
        <v>85966</v>
      </c>
      <c r="G51" s="4">
        <v>244170</v>
      </c>
      <c r="H51" s="4">
        <v>19164</v>
      </c>
      <c r="I51" s="4">
        <v>36843</v>
      </c>
      <c r="J51" s="4">
        <v>78686</v>
      </c>
      <c r="K51" s="4">
        <v>21714</v>
      </c>
      <c r="L51" s="4">
        <v>53523</v>
      </c>
      <c r="M51" s="4">
        <v>110523</v>
      </c>
      <c r="N51" s="4">
        <v>2894</v>
      </c>
      <c r="O51" s="4">
        <v>245022</v>
      </c>
      <c r="P51" s="4">
        <v>20864</v>
      </c>
      <c r="Q51" s="4">
        <v>7033</v>
      </c>
      <c r="R51" s="4">
        <v>67590</v>
      </c>
      <c r="S51" s="4">
        <v>47685</v>
      </c>
      <c r="T51" s="4">
        <v>1514</v>
      </c>
      <c r="U51" s="4">
        <v>14345</v>
      </c>
      <c r="V51" s="4">
        <v>15305</v>
      </c>
      <c r="W51" s="4">
        <v>39742</v>
      </c>
      <c r="X51" s="4">
        <v>9184</v>
      </c>
      <c r="Y51" s="4">
        <v>113997</v>
      </c>
      <c r="Z51" s="4">
        <v>16340</v>
      </c>
      <c r="AA51" s="4">
        <v>237</v>
      </c>
      <c r="AB51" s="4">
        <v>10368</v>
      </c>
      <c r="AC51" s="4">
        <v>3622</v>
      </c>
      <c r="AD51" s="4">
        <v>527</v>
      </c>
      <c r="AE51" s="4">
        <v>1085</v>
      </c>
      <c r="AF51" s="4">
        <v>2216</v>
      </c>
      <c r="AG51" s="4">
        <v>10662</v>
      </c>
      <c r="AH51" s="4">
        <v>17361</v>
      </c>
      <c r="AI51" s="4">
        <v>17481</v>
      </c>
      <c r="AJ51" s="4">
        <v>2303</v>
      </c>
      <c r="AK51" s="4">
        <v>13984</v>
      </c>
      <c r="AL51" s="4">
        <v>1306</v>
      </c>
      <c r="AM51" s="4">
        <v>1921</v>
      </c>
      <c r="AN51" s="4">
        <v>1175</v>
      </c>
      <c r="AO51" s="4">
        <v>1979</v>
      </c>
      <c r="AP51" s="4">
        <v>0</v>
      </c>
      <c r="AQ51" s="4">
        <v>3446</v>
      </c>
      <c r="AR51" s="4">
        <v>4849</v>
      </c>
      <c r="AS51" s="4">
        <v>0</v>
      </c>
      <c r="AT51" s="4">
        <v>0</v>
      </c>
      <c r="AU51" s="4">
        <v>15</v>
      </c>
      <c r="AV51" s="4"/>
      <c r="AW51" s="4">
        <f>SUM(B51:AV51)</f>
        <v>7172913</v>
      </c>
      <c r="AX51" s="4"/>
    </row>
    <row r="52" spans="1:50" ht="12.75">
      <c r="A52" s="149" t="s">
        <v>224</v>
      </c>
      <c r="B52" s="4">
        <f>SUM(B48:B51)</f>
        <v>860963</v>
      </c>
      <c r="C52" s="4">
        <f aca="true" t="shared" si="6" ref="C52:AU52">SUM(C48:C51)</f>
        <v>1008393</v>
      </c>
      <c r="D52" s="4">
        <f t="shared" si="6"/>
        <v>331591</v>
      </c>
      <c r="E52" s="4">
        <f t="shared" si="6"/>
        <v>3625325</v>
      </c>
      <c r="F52" s="4">
        <f t="shared" si="6"/>
        <v>421176</v>
      </c>
      <c r="G52" s="4">
        <f t="shared" si="6"/>
        <v>263558</v>
      </c>
      <c r="H52" s="4">
        <f>SUM(H48:H51)</f>
        <v>19164</v>
      </c>
      <c r="I52" s="4">
        <f t="shared" si="6"/>
        <v>36843</v>
      </c>
      <c r="J52" s="4">
        <f t="shared" si="6"/>
        <v>78686</v>
      </c>
      <c r="K52" s="4">
        <f t="shared" si="6"/>
        <v>21714</v>
      </c>
      <c r="L52" s="4">
        <f t="shared" si="6"/>
        <v>53523</v>
      </c>
      <c r="M52" s="4">
        <f t="shared" si="6"/>
        <v>110523</v>
      </c>
      <c r="N52" s="4">
        <f>SUM(N48:N51)</f>
        <v>2894</v>
      </c>
      <c r="O52" s="4">
        <f t="shared" si="6"/>
        <v>248252</v>
      </c>
      <c r="P52" s="4">
        <f t="shared" si="6"/>
        <v>20864</v>
      </c>
      <c r="Q52" s="4">
        <f t="shared" si="6"/>
        <v>7033</v>
      </c>
      <c r="R52" s="4">
        <f>SUM(R48:R51)</f>
        <v>67590</v>
      </c>
      <c r="S52" s="4">
        <f t="shared" si="6"/>
        <v>47685</v>
      </c>
      <c r="T52" s="4">
        <f t="shared" si="6"/>
        <v>1514</v>
      </c>
      <c r="U52" s="4">
        <f t="shared" si="6"/>
        <v>14345</v>
      </c>
      <c r="V52" s="4">
        <f>SUM(V48:V51)</f>
        <v>15305</v>
      </c>
      <c r="W52" s="4">
        <f>SUM(W48:W51)</f>
        <v>39742</v>
      </c>
      <c r="X52" s="4">
        <f t="shared" si="6"/>
        <v>9184</v>
      </c>
      <c r="Y52" s="4">
        <f>SUM(Y48:Y51)</f>
        <v>113997</v>
      </c>
      <c r="Z52" s="4">
        <f t="shared" si="6"/>
        <v>16340</v>
      </c>
      <c r="AA52" s="4">
        <f t="shared" si="6"/>
        <v>237</v>
      </c>
      <c r="AB52" s="4">
        <f t="shared" si="6"/>
        <v>10368</v>
      </c>
      <c r="AC52" s="4">
        <f t="shared" si="6"/>
        <v>3622</v>
      </c>
      <c r="AD52" s="4">
        <f t="shared" si="6"/>
        <v>527</v>
      </c>
      <c r="AE52" s="4">
        <f t="shared" si="6"/>
        <v>1085</v>
      </c>
      <c r="AF52" s="4">
        <f t="shared" si="6"/>
        <v>2216</v>
      </c>
      <c r="AG52" s="4">
        <f t="shared" si="6"/>
        <v>10662</v>
      </c>
      <c r="AH52" s="4">
        <f>SUM(AH48:AH51)</f>
        <v>17361</v>
      </c>
      <c r="AI52" s="4">
        <f t="shared" si="6"/>
        <v>17481</v>
      </c>
      <c r="AJ52" s="4">
        <f t="shared" si="6"/>
        <v>2303</v>
      </c>
      <c r="AK52" s="4">
        <f t="shared" si="6"/>
        <v>13984</v>
      </c>
      <c r="AL52" s="4">
        <f t="shared" si="6"/>
        <v>1306</v>
      </c>
      <c r="AM52" s="4">
        <f t="shared" si="6"/>
        <v>1921</v>
      </c>
      <c r="AN52" s="4">
        <f t="shared" si="6"/>
        <v>1175</v>
      </c>
      <c r="AO52" s="4">
        <f t="shared" si="6"/>
        <v>1979</v>
      </c>
      <c r="AP52" s="4">
        <f t="shared" si="6"/>
        <v>0</v>
      </c>
      <c r="AQ52" s="4">
        <f t="shared" si="6"/>
        <v>3446</v>
      </c>
      <c r="AR52" s="4">
        <f t="shared" si="6"/>
        <v>4849</v>
      </c>
      <c r="AS52" s="4">
        <f t="shared" si="6"/>
        <v>0</v>
      </c>
      <c r="AT52" s="4">
        <f t="shared" si="6"/>
        <v>0</v>
      </c>
      <c r="AU52" s="4">
        <f t="shared" si="6"/>
        <v>15</v>
      </c>
      <c r="AV52" s="4"/>
      <c r="AW52" s="4">
        <f>SUM(B52:AU52)</f>
        <v>7530741</v>
      </c>
      <c r="AX52" s="4"/>
    </row>
    <row r="53" spans="1:50" ht="15" customHeight="1">
      <c r="A53" s="6"/>
      <c r="E53" s="8"/>
      <c r="F53" s="8"/>
      <c r="G53" s="8"/>
      <c r="J53" s="5"/>
      <c r="N53" s="16"/>
      <c r="Q53" s="8"/>
      <c r="R53" s="8"/>
      <c r="S53" s="8"/>
      <c r="T53" s="8"/>
      <c r="U53" s="8"/>
      <c r="V53" s="4"/>
      <c r="X53" s="8"/>
      <c r="Z53" s="8"/>
      <c r="AB53" s="8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4"/>
    </row>
    <row r="54" spans="1:50" ht="12.75">
      <c r="A54" s="6" t="s">
        <v>225</v>
      </c>
      <c r="B54" s="4">
        <v>0</v>
      </c>
      <c r="C54" s="4">
        <v>0</v>
      </c>
      <c r="D54" s="4">
        <v>0</v>
      </c>
      <c r="E54" s="4">
        <v>21408</v>
      </c>
      <c r="F54" s="4">
        <v>0</v>
      </c>
      <c r="G54" s="4">
        <v>0</v>
      </c>
      <c r="H54" s="5">
        <v>0</v>
      </c>
      <c r="I54" s="4">
        <v>0</v>
      </c>
      <c r="J54" s="5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21770</v>
      </c>
      <c r="W54" s="4">
        <v>0</v>
      </c>
      <c r="X54" s="4">
        <v>10034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1061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6541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/>
      <c r="AW54" s="4">
        <f>SUM(B54:AV54)</f>
        <v>60814</v>
      </c>
      <c r="AX54" s="4"/>
    </row>
    <row r="55" spans="1:50" ht="6" customHeight="1">
      <c r="A55" s="11"/>
      <c r="E55" s="8"/>
      <c r="F55" s="8"/>
      <c r="G55" s="8"/>
      <c r="J55" s="5"/>
      <c r="N55" s="16"/>
      <c r="Q55" s="8"/>
      <c r="R55" s="8"/>
      <c r="S55" s="8"/>
      <c r="T55" s="8"/>
      <c r="U55" s="8"/>
      <c r="V55" s="4"/>
      <c r="X55" s="8"/>
      <c r="Z55" s="8"/>
      <c r="AB55" s="8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4"/>
    </row>
    <row r="56" spans="1:50" ht="15.75" customHeight="1">
      <c r="A56" s="150" t="s">
        <v>333</v>
      </c>
      <c r="B56" s="4">
        <f>+B45+B52+B54</f>
        <v>913977</v>
      </c>
      <c r="C56" s="4">
        <f aca="true" t="shared" si="7" ref="C56:AU56">+C45+C52+C54</f>
        <v>1008393</v>
      </c>
      <c r="D56" s="4">
        <f t="shared" si="7"/>
        <v>331591</v>
      </c>
      <c r="E56" s="4">
        <f t="shared" si="7"/>
        <v>3646733</v>
      </c>
      <c r="F56" s="4">
        <f t="shared" si="7"/>
        <v>421176</v>
      </c>
      <c r="G56" s="4">
        <f t="shared" si="7"/>
        <v>263558</v>
      </c>
      <c r="H56" s="4">
        <f>+H45+H52+H54</f>
        <v>19164</v>
      </c>
      <c r="I56" s="4">
        <f t="shared" si="7"/>
        <v>36843</v>
      </c>
      <c r="J56" s="4">
        <f t="shared" si="7"/>
        <v>78686</v>
      </c>
      <c r="K56" s="4">
        <f t="shared" si="7"/>
        <v>21714</v>
      </c>
      <c r="L56" s="4">
        <f t="shared" si="7"/>
        <v>53523</v>
      </c>
      <c r="M56" s="4">
        <f t="shared" si="7"/>
        <v>110523</v>
      </c>
      <c r="N56" s="4">
        <f>+N45+N52+N54</f>
        <v>2894</v>
      </c>
      <c r="O56" s="4">
        <f t="shared" si="7"/>
        <v>248252</v>
      </c>
      <c r="P56" s="4">
        <f t="shared" si="7"/>
        <v>20864</v>
      </c>
      <c r="Q56" s="4">
        <f t="shared" si="7"/>
        <v>7033</v>
      </c>
      <c r="R56" s="4">
        <f>+R45+R52+R54</f>
        <v>72415</v>
      </c>
      <c r="S56" s="4">
        <f t="shared" si="7"/>
        <v>47685</v>
      </c>
      <c r="T56" s="4">
        <f t="shared" si="7"/>
        <v>1514</v>
      </c>
      <c r="U56" s="4">
        <f t="shared" si="7"/>
        <v>14345</v>
      </c>
      <c r="V56" s="4">
        <f>+V45+V52+V54</f>
        <v>37075</v>
      </c>
      <c r="W56" s="4">
        <f>+W45+W52+W54</f>
        <v>39742</v>
      </c>
      <c r="X56" s="4">
        <f t="shared" si="7"/>
        <v>19218</v>
      </c>
      <c r="Y56" s="4">
        <f>+Y45+Y52+Y54</f>
        <v>113997</v>
      </c>
      <c r="Z56" s="4">
        <f t="shared" si="7"/>
        <v>16340</v>
      </c>
      <c r="AA56" s="4">
        <f t="shared" si="7"/>
        <v>237</v>
      </c>
      <c r="AB56" s="4">
        <f t="shared" si="7"/>
        <v>10368</v>
      </c>
      <c r="AC56" s="4">
        <f t="shared" si="7"/>
        <v>3622</v>
      </c>
      <c r="AD56" s="4">
        <f t="shared" si="7"/>
        <v>527</v>
      </c>
      <c r="AE56" s="4">
        <f t="shared" si="7"/>
        <v>2146</v>
      </c>
      <c r="AF56" s="4">
        <f t="shared" si="7"/>
        <v>2216</v>
      </c>
      <c r="AG56" s="4">
        <f t="shared" si="7"/>
        <v>10662</v>
      </c>
      <c r="AH56" s="4">
        <f>+AH45+AH52+AH54</f>
        <v>17361</v>
      </c>
      <c r="AI56" s="4">
        <f t="shared" si="7"/>
        <v>17481</v>
      </c>
      <c r="AJ56" s="4">
        <f t="shared" si="7"/>
        <v>2303</v>
      </c>
      <c r="AK56" s="4">
        <f t="shared" si="7"/>
        <v>13984</v>
      </c>
      <c r="AL56" s="4">
        <f t="shared" si="7"/>
        <v>1306</v>
      </c>
      <c r="AM56" s="4">
        <f t="shared" si="7"/>
        <v>1921</v>
      </c>
      <c r="AN56" s="4">
        <f t="shared" si="7"/>
        <v>1175</v>
      </c>
      <c r="AO56" s="4">
        <f t="shared" si="7"/>
        <v>8520</v>
      </c>
      <c r="AP56" s="4">
        <f t="shared" si="7"/>
        <v>0</v>
      </c>
      <c r="AQ56" s="4">
        <f t="shared" si="7"/>
        <v>3446</v>
      </c>
      <c r="AR56" s="4">
        <f t="shared" si="7"/>
        <v>4849</v>
      </c>
      <c r="AS56" s="4">
        <f t="shared" si="7"/>
        <v>0</v>
      </c>
      <c r="AT56" s="4">
        <f t="shared" si="7"/>
        <v>0</v>
      </c>
      <c r="AU56" s="4">
        <f t="shared" si="7"/>
        <v>15</v>
      </c>
      <c r="AV56" s="4"/>
      <c r="AW56" s="4">
        <f>SUM(B56:AU56)</f>
        <v>7649394</v>
      </c>
      <c r="AX56" s="4"/>
    </row>
    <row r="57" spans="1:50" ht="13.5" customHeight="1">
      <c r="A57" s="6" t="s">
        <v>226</v>
      </c>
      <c r="D57" s="15">
        <v>0</v>
      </c>
      <c r="E57" s="8"/>
      <c r="F57" s="8"/>
      <c r="G57" s="8"/>
      <c r="N57" s="16"/>
      <c r="Q57" s="8"/>
      <c r="R57" s="8"/>
      <c r="S57" s="8"/>
      <c r="T57" s="8"/>
      <c r="U57" s="8"/>
      <c r="X57" s="8"/>
      <c r="Z57" s="8"/>
      <c r="AB57" s="8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4"/>
    </row>
    <row r="58" spans="1:49" ht="12.75">
      <c r="A58" s="6" t="s">
        <v>227</v>
      </c>
      <c r="B58" s="4">
        <f>+B41-B56</f>
        <v>227495437</v>
      </c>
      <c r="C58" s="4">
        <f>+C41-C56</f>
        <v>190972438</v>
      </c>
      <c r="D58" s="4">
        <f aca="true" t="shared" si="8" ref="D58:AU58">+D41-D56</f>
        <v>181296357</v>
      </c>
      <c r="E58" s="4">
        <f t="shared" si="8"/>
        <v>71921992</v>
      </c>
      <c r="F58" s="4">
        <f t="shared" si="8"/>
        <v>47509108</v>
      </c>
      <c r="G58" s="4">
        <f t="shared" si="8"/>
        <v>44837328</v>
      </c>
      <c r="H58" s="4">
        <f>+H41-H56</f>
        <v>42228397</v>
      </c>
      <c r="I58" s="4">
        <f t="shared" si="8"/>
        <v>41614572</v>
      </c>
      <c r="J58" s="4">
        <f t="shared" si="8"/>
        <v>33447367</v>
      </c>
      <c r="K58" s="4">
        <f t="shared" si="8"/>
        <v>28908944</v>
      </c>
      <c r="L58" s="4">
        <f t="shared" si="8"/>
        <v>28673189</v>
      </c>
      <c r="M58" s="4">
        <f t="shared" si="8"/>
        <v>26117292</v>
      </c>
      <c r="N58" s="4">
        <f>+N41-N56</f>
        <v>22142757</v>
      </c>
      <c r="O58" s="4">
        <f t="shared" si="8"/>
        <v>22051329</v>
      </c>
      <c r="P58" s="4">
        <f t="shared" si="8"/>
        <v>21992914</v>
      </c>
      <c r="Q58" s="4">
        <f t="shared" si="8"/>
        <v>21693310</v>
      </c>
      <c r="R58" s="4">
        <f>+R41-R56</f>
        <v>18541819</v>
      </c>
      <c r="S58" s="4">
        <f t="shared" si="8"/>
        <v>18235580</v>
      </c>
      <c r="T58" s="4">
        <f t="shared" si="8"/>
        <v>17776932</v>
      </c>
      <c r="U58" s="4">
        <f t="shared" si="8"/>
        <v>16680005</v>
      </c>
      <c r="V58" s="4">
        <f>+V41-V56</f>
        <v>14917677</v>
      </c>
      <c r="W58" s="4">
        <f>+W41-W56</f>
        <v>13308503</v>
      </c>
      <c r="X58" s="4">
        <f t="shared" si="8"/>
        <v>11730153</v>
      </c>
      <c r="Y58" s="4">
        <f>+Y41-Y56</f>
        <v>11462021</v>
      </c>
      <c r="Z58" s="4">
        <f t="shared" si="8"/>
        <v>10679590</v>
      </c>
      <c r="AA58" s="4">
        <f t="shared" si="8"/>
        <v>6265271</v>
      </c>
      <c r="AB58" s="4">
        <f t="shared" si="8"/>
        <v>3518681</v>
      </c>
      <c r="AC58" s="4">
        <f t="shared" si="8"/>
        <v>3328634</v>
      </c>
      <c r="AD58" s="4">
        <f t="shared" si="8"/>
        <v>2909711</v>
      </c>
      <c r="AE58" s="4">
        <f t="shared" si="8"/>
        <v>2635240</v>
      </c>
      <c r="AF58" s="4">
        <f t="shared" si="8"/>
        <v>2144937</v>
      </c>
      <c r="AG58" s="4">
        <f t="shared" si="8"/>
        <v>2138223</v>
      </c>
      <c r="AH58" s="4">
        <f>+AH41-AH56</f>
        <v>2063521</v>
      </c>
      <c r="AI58" s="4">
        <f t="shared" si="8"/>
        <v>1859531</v>
      </c>
      <c r="AJ58" s="4">
        <f t="shared" si="8"/>
        <v>1596326</v>
      </c>
      <c r="AK58" s="4">
        <f t="shared" si="8"/>
        <v>1030489</v>
      </c>
      <c r="AL58" s="4">
        <f t="shared" si="8"/>
        <v>733214</v>
      </c>
      <c r="AM58" s="4">
        <f t="shared" si="8"/>
        <v>681958</v>
      </c>
      <c r="AN58" s="4">
        <f t="shared" si="8"/>
        <v>647775</v>
      </c>
      <c r="AO58" s="4">
        <f t="shared" si="8"/>
        <v>514859</v>
      </c>
      <c r="AP58" s="4">
        <f t="shared" si="8"/>
        <v>457851</v>
      </c>
      <c r="AQ58" s="4">
        <f t="shared" si="8"/>
        <v>419889</v>
      </c>
      <c r="AR58" s="4">
        <f t="shared" si="8"/>
        <v>212579</v>
      </c>
      <c r="AS58" s="4">
        <f t="shared" si="8"/>
        <v>71767</v>
      </c>
      <c r="AT58" s="4">
        <f t="shared" si="8"/>
        <v>55886</v>
      </c>
      <c r="AU58" s="4">
        <f t="shared" si="8"/>
        <v>7782</v>
      </c>
      <c r="AV58" s="4"/>
      <c r="AW58" s="4">
        <f>SUM(B58:AU58)</f>
        <v>1219529135</v>
      </c>
    </row>
    <row r="59" spans="7:49" ht="12" customHeight="1">
      <c r="G59" s="4"/>
      <c r="AW59" s="4"/>
    </row>
  </sheetData>
  <sheetProtection/>
  <mergeCells count="46">
    <mergeCell ref="AT1:AT3"/>
    <mergeCell ref="AU1:AU3"/>
    <mergeCell ref="AP1:AP3"/>
    <mergeCell ref="AQ1:AQ3"/>
    <mergeCell ref="AR1:AR3"/>
    <mergeCell ref="AS1:AS3"/>
    <mergeCell ref="AL1:AL3"/>
    <mergeCell ref="AM1:AM3"/>
    <mergeCell ref="AN1:AN3"/>
    <mergeCell ref="AO1:AO3"/>
    <mergeCell ref="AH1:AH3"/>
    <mergeCell ref="AI1:AI3"/>
    <mergeCell ref="AJ1:AJ3"/>
    <mergeCell ref="AK1:AK3"/>
    <mergeCell ref="AD1:AD3"/>
    <mergeCell ref="AE1:AE3"/>
    <mergeCell ref="AF1:AF3"/>
    <mergeCell ref="AG1:AG3"/>
    <mergeCell ref="Z1:Z3"/>
    <mergeCell ref="AA1:AA3"/>
    <mergeCell ref="AB1:AB3"/>
    <mergeCell ref="AC1:AC3"/>
    <mergeCell ref="V1:V3"/>
    <mergeCell ref="W1:W3"/>
    <mergeCell ref="X1:X3"/>
    <mergeCell ref="Y1:Y3"/>
    <mergeCell ref="R1:R3"/>
    <mergeCell ref="S1:S3"/>
    <mergeCell ref="T1:T3"/>
    <mergeCell ref="U1:U3"/>
    <mergeCell ref="N1:N3"/>
    <mergeCell ref="O1:O3"/>
    <mergeCell ref="P1:P3"/>
    <mergeCell ref="Q1:Q3"/>
    <mergeCell ref="J1:J3"/>
    <mergeCell ref="K1:K3"/>
    <mergeCell ref="L1:L3"/>
    <mergeCell ref="M1:M3"/>
    <mergeCell ref="F1:F3"/>
    <mergeCell ref="G1:G3"/>
    <mergeCell ref="H1:H3"/>
    <mergeCell ref="I1:I3"/>
    <mergeCell ref="B1:B3"/>
    <mergeCell ref="C1:C3"/>
    <mergeCell ref="D1:D3"/>
    <mergeCell ref="E1:E3"/>
  </mergeCells>
  <printOptions/>
  <pageMargins left="0.3937007874015748" right="0.1968503937007874" top="0.984251968503937" bottom="0.4724409448818898" header="0.3937007874015748" footer="0.31496062992125984"/>
  <pageSetup firstPageNumber="19" useFirstPageNumber="1" horizontalDpi="600" verticalDpi="600" orientation="portrait" paperSize="9" r:id="rId1"/>
  <headerFooter alignWithMargins="0">
    <oddHeader>&amp;C&amp;"Times New Roman,Bold"&amp;14 3.2. EFNAHAGSREIKNINGAR 31.12.2005</oddHeader>
    <oddFooter>&amp;R&amp;"Times New Roman,Regular"&amp;P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Z6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B32" sqref="B32"/>
    </sheetView>
  </sheetViews>
  <sheetFormatPr defaultColWidth="9.140625" defaultRowHeight="12.75"/>
  <cols>
    <col min="1" max="1" width="28.00390625" style="15" customWidth="1"/>
    <col min="2" max="2" width="11.00390625" style="15" customWidth="1"/>
    <col min="3" max="3" width="10.28125" style="15" customWidth="1"/>
    <col min="4" max="4" width="10.7109375" style="58" customWidth="1"/>
    <col min="5" max="11" width="10.28125" style="15" customWidth="1"/>
    <col min="12" max="12" width="11.00390625" style="15" customWidth="1"/>
    <col min="13" max="14" width="10.28125" style="15" customWidth="1"/>
    <col min="15" max="15" width="11.28125" style="15" bestFit="1" customWidth="1"/>
    <col min="16" max="24" width="10.28125" style="15" customWidth="1"/>
    <col min="25" max="25" width="12.57421875" style="15" customWidth="1"/>
    <col min="26" max="26" width="10.28125" style="15" customWidth="1"/>
    <col min="27" max="27" width="11.28125" style="15" customWidth="1"/>
    <col min="28" max="31" width="10.28125" style="15" customWidth="1"/>
    <col min="32" max="32" width="11.140625" style="15" customWidth="1"/>
    <col min="33" max="34" width="10.28125" style="15" customWidth="1"/>
    <col min="35" max="35" width="11.28125" style="15" customWidth="1"/>
    <col min="36" max="37" width="10.28125" style="15" customWidth="1"/>
    <col min="38" max="38" width="11.421875" style="15" customWidth="1"/>
    <col min="39" max="39" width="11.57421875" style="15" customWidth="1"/>
    <col min="40" max="40" width="11.00390625" style="15" customWidth="1"/>
    <col min="41" max="42" width="10.28125" style="15" customWidth="1"/>
    <col min="43" max="43" width="11.140625" style="15" customWidth="1"/>
    <col min="44" max="44" width="10.28125" style="15" customWidth="1"/>
    <col min="45" max="45" width="12.00390625" style="15" customWidth="1"/>
    <col min="46" max="46" width="13.140625" style="15" customWidth="1"/>
    <col min="47" max="47" width="14.00390625" style="15" customWidth="1"/>
    <col min="48" max="48" width="5.7109375" style="15" customWidth="1"/>
    <col min="49" max="49" width="12.00390625" style="15" bestFit="1" customWidth="1"/>
    <col min="50" max="50" width="11.140625" style="15" customWidth="1"/>
    <col min="51" max="51" width="12.57421875" style="15" customWidth="1"/>
    <col min="52" max="52" width="3.28125" style="15" customWidth="1"/>
    <col min="53" max="16384" width="9.140625" style="15" customWidth="1"/>
  </cols>
  <sheetData>
    <row r="1" spans="1:49" ht="12.75" customHeight="1">
      <c r="A1" s="4"/>
      <c r="B1" s="361" t="s">
        <v>454</v>
      </c>
      <c r="C1" s="361" t="s">
        <v>460</v>
      </c>
      <c r="D1" s="361" t="s">
        <v>455</v>
      </c>
      <c r="E1" s="361" t="s">
        <v>456</v>
      </c>
      <c r="F1" s="361" t="s">
        <v>457</v>
      </c>
      <c r="G1" s="361" t="s">
        <v>588</v>
      </c>
      <c r="H1" s="361" t="s">
        <v>458</v>
      </c>
      <c r="I1" s="361" t="s">
        <v>459</v>
      </c>
      <c r="J1" s="361" t="s">
        <v>461</v>
      </c>
      <c r="K1" s="361" t="s">
        <v>462</v>
      </c>
      <c r="L1" s="361" t="s">
        <v>463</v>
      </c>
      <c r="M1" s="361" t="s">
        <v>464</v>
      </c>
      <c r="N1" s="361" t="s">
        <v>465</v>
      </c>
      <c r="O1" s="361" t="s">
        <v>466</v>
      </c>
      <c r="P1" s="361" t="s">
        <v>467</v>
      </c>
      <c r="Q1" s="361" t="s">
        <v>469</v>
      </c>
      <c r="R1" s="361" t="s">
        <v>468</v>
      </c>
      <c r="S1" s="361" t="s">
        <v>470</v>
      </c>
      <c r="T1" s="361" t="s">
        <v>471</v>
      </c>
      <c r="U1" s="361" t="s">
        <v>472</v>
      </c>
      <c r="V1" s="361" t="s">
        <v>473</v>
      </c>
      <c r="W1" s="361" t="s">
        <v>474</v>
      </c>
      <c r="X1" s="361" t="s">
        <v>475</v>
      </c>
      <c r="Y1" s="361" t="s">
        <v>476</v>
      </c>
      <c r="Z1" s="361" t="s">
        <v>477</v>
      </c>
      <c r="AA1" s="361" t="s">
        <v>478</v>
      </c>
      <c r="AB1" s="361" t="s">
        <v>479</v>
      </c>
      <c r="AC1" s="361" t="s">
        <v>480</v>
      </c>
      <c r="AD1" s="361" t="s">
        <v>569</v>
      </c>
      <c r="AE1" s="361" t="s">
        <v>481</v>
      </c>
      <c r="AF1" s="361" t="s">
        <v>482</v>
      </c>
      <c r="AG1" s="361" t="s">
        <v>483</v>
      </c>
      <c r="AH1" s="361" t="s">
        <v>484</v>
      </c>
      <c r="AI1" s="361" t="s">
        <v>485</v>
      </c>
      <c r="AJ1" s="361" t="s">
        <v>486</v>
      </c>
      <c r="AK1" s="361" t="s">
        <v>487</v>
      </c>
      <c r="AL1" s="361" t="s">
        <v>488</v>
      </c>
      <c r="AM1" s="361" t="s">
        <v>489</v>
      </c>
      <c r="AN1" s="361" t="s">
        <v>490</v>
      </c>
      <c r="AO1" s="361" t="s">
        <v>491</v>
      </c>
      <c r="AP1" s="361" t="s">
        <v>492</v>
      </c>
      <c r="AQ1" s="361" t="s">
        <v>493</v>
      </c>
      <c r="AR1" s="361" t="s">
        <v>494</v>
      </c>
      <c r="AS1" s="361" t="s">
        <v>495</v>
      </c>
      <c r="AT1" s="361" t="s">
        <v>496</v>
      </c>
      <c r="AU1" s="361" t="s">
        <v>497</v>
      </c>
      <c r="AW1" s="47" t="s">
        <v>52</v>
      </c>
    </row>
    <row r="2" spans="1:49" ht="12.75">
      <c r="A2" s="7" t="s">
        <v>45</v>
      </c>
      <c r="B2" s="361"/>
      <c r="C2" s="361" t="s">
        <v>53</v>
      </c>
      <c r="D2" s="361" t="s">
        <v>65</v>
      </c>
      <c r="E2" s="361" t="s">
        <v>65</v>
      </c>
      <c r="F2" s="361" t="s">
        <v>54</v>
      </c>
      <c r="G2" s="361" t="s">
        <v>55</v>
      </c>
      <c r="H2" s="361" t="s">
        <v>54</v>
      </c>
      <c r="I2" s="361" t="s">
        <v>54</v>
      </c>
      <c r="J2" s="361" t="s">
        <v>65</v>
      </c>
      <c r="K2" s="361" t="s">
        <v>57</v>
      </c>
      <c r="L2" s="361" t="s">
        <v>56</v>
      </c>
      <c r="M2" s="361" t="s">
        <v>54</v>
      </c>
      <c r="N2" s="361" t="s">
        <v>60</v>
      </c>
      <c r="O2" s="361" t="s">
        <v>58</v>
      </c>
      <c r="P2" s="361" t="s">
        <v>59</v>
      </c>
      <c r="Q2" s="361" t="s">
        <v>63</v>
      </c>
      <c r="R2" s="361" t="s">
        <v>66</v>
      </c>
      <c r="S2" s="361" t="s">
        <v>62</v>
      </c>
      <c r="T2" s="361" t="s">
        <v>64</v>
      </c>
      <c r="U2" s="361" t="s">
        <v>61</v>
      </c>
      <c r="V2" s="361" t="s">
        <v>70</v>
      </c>
      <c r="W2" s="361" t="s">
        <v>67</v>
      </c>
      <c r="X2" s="361" t="s">
        <v>70</v>
      </c>
      <c r="Y2" s="361" t="s">
        <v>54</v>
      </c>
      <c r="Z2" s="361" t="s">
        <v>68</v>
      </c>
      <c r="AA2" s="361" t="s">
        <v>70</v>
      </c>
      <c r="AB2" s="361" t="s">
        <v>71</v>
      </c>
      <c r="AC2" s="361" t="s">
        <v>70</v>
      </c>
      <c r="AD2" s="361" t="s">
        <v>72</v>
      </c>
      <c r="AE2" s="361" t="s">
        <v>75</v>
      </c>
      <c r="AF2" s="361" t="s">
        <v>74</v>
      </c>
      <c r="AG2" s="361" t="s">
        <v>73</v>
      </c>
      <c r="AH2" s="361" t="s">
        <v>79</v>
      </c>
      <c r="AI2" s="361" t="s">
        <v>76</v>
      </c>
      <c r="AJ2" s="361" t="s">
        <v>77</v>
      </c>
      <c r="AK2" s="361" t="s">
        <v>78</v>
      </c>
      <c r="AL2" s="361" t="s">
        <v>80</v>
      </c>
      <c r="AM2" s="361" t="s">
        <v>81</v>
      </c>
      <c r="AN2" s="361" t="s">
        <v>83</v>
      </c>
      <c r="AO2" s="361" t="s">
        <v>82</v>
      </c>
      <c r="AP2" s="361" t="s">
        <v>84</v>
      </c>
      <c r="AQ2" s="361" t="s">
        <v>70</v>
      </c>
      <c r="AR2" s="361" t="s">
        <v>69</v>
      </c>
      <c r="AS2" s="361" t="s">
        <v>340</v>
      </c>
      <c r="AT2" s="361" t="s">
        <v>85</v>
      </c>
      <c r="AU2" s="361" t="s">
        <v>86</v>
      </c>
      <c r="AW2" s="47" t="s">
        <v>87</v>
      </c>
    </row>
    <row r="3" spans="1:49" ht="12.75">
      <c r="A3" s="4"/>
      <c r="B3" s="361"/>
      <c r="C3" s="361" t="s">
        <v>90</v>
      </c>
      <c r="D3" s="361" t="s">
        <v>41</v>
      </c>
      <c r="E3" s="361" t="s">
        <v>41</v>
      </c>
      <c r="F3" s="361" t="s">
        <v>69</v>
      </c>
      <c r="G3" s="361" t="s">
        <v>91</v>
      </c>
      <c r="H3" s="361" t="s">
        <v>69</v>
      </c>
      <c r="I3" s="361" t="s">
        <v>92</v>
      </c>
      <c r="J3" s="361"/>
      <c r="K3" s="361" t="s">
        <v>41</v>
      </c>
      <c r="L3" s="361" t="s">
        <v>93</v>
      </c>
      <c r="M3" s="361" t="s">
        <v>69</v>
      </c>
      <c r="N3" s="361" t="s">
        <v>41</v>
      </c>
      <c r="O3" s="361" t="s">
        <v>91</v>
      </c>
      <c r="P3" s="361" t="s">
        <v>94</v>
      </c>
      <c r="Q3" s="361" t="s">
        <v>96</v>
      </c>
      <c r="R3" s="361" t="s">
        <v>98</v>
      </c>
      <c r="S3" s="361" t="s">
        <v>95</v>
      </c>
      <c r="T3" s="361" t="s">
        <v>97</v>
      </c>
      <c r="U3" s="361" t="s">
        <v>41</v>
      </c>
      <c r="V3" s="361" t="s">
        <v>107</v>
      </c>
      <c r="W3" s="361" t="s">
        <v>91</v>
      </c>
      <c r="X3" s="361" t="s">
        <v>102</v>
      </c>
      <c r="Y3" s="361" t="s">
        <v>101</v>
      </c>
      <c r="Z3" s="361" t="s">
        <v>99</v>
      </c>
      <c r="AA3" s="361" t="s">
        <v>100</v>
      </c>
      <c r="AB3" s="361"/>
      <c r="AC3" s="361" t="s">
        <v>104</v>
      </c>
      <c r="AD3" s="361" t="s">
        <v>103</v>
      </c>
      <c r="AE3" s="361"/>
      <c r="AF3" s="361" t="s">
        <v>106</v>
      </c>
      <c r="AG3" s="361" t="s">
        <v>105</v>
      </c>
      <c r="AH3" s="361" t="s">
        <v>110</v>
      </c>
      <c r="AI3" s="361" t="s">
        <v>332</v>
      </c>
      <c r="AJ3" s="361" t="s">
        <v>108</v>
      </c>
      <c r="AK3" s="361" t="s">
        <v>109</v>
      </c>
      <c r="AL3" s="361" t="s">
        <v>111</v>
      </c>
      <c r="AM3" s="361" t="s">
        <v>112</v>
      </c>
      <c r="AN3" s="361" t="s">
        <v>113</v>
      </c>
      <c r="AO3" s="361" t="s">
        <v>71</v>
      </c>
      <c r="AP3" s="361" t="s">
        <v>114</v>
      </c>
      <c r="AQ3" s="361" t="s">
        <v>115</v>
      </c>
      <c r="AR3" s="361" t="s">
        <v>116</v>
      </c>
      <c r="AS3" s="361" t="s">
        <v>339</v>
      </c>
      <c r="AT3" s="361" t="s">
        <v>117</v>
      </c>
      <c r="AU3" s="361" t="s">
        <v>118</v>
      </c>
      <c r="AW3" s="47" t="s">
        <v>119</v>
      </c>
    </row>
    <row r="4" spans="1:47" s="51" customFormat="1" ht="12.75">
      <c r="A4" s="47"/>
      <c r="B4" s="50" t="s">
        <v>322</v>
      </c>
      <c r="C4" s="50" t="s">
        <v>121</v>
      </c>
      <c r="D4" s="50" t="s">
        <v>125</v>
      </c>
      <c r="E4" s="50" t="s">
        <v>126</v>
      </c>
      <c r="F4" s="50" t="s">
        <v>129</v>
      </c>
      <c r="G4" s="50" t="s">
        <v>130</v>
      </c>
      <c r="H4" s="50" t="s">
        <v>131</v>
      </c>
      <c r="I4" s="50" t="s">
        <v>132</v>
      </c>
      <c r="J4" s="50" t="s">
        <v>133</v>
      </c>
      <c r="K4" s="50" t="s">
        <v>134</v>
      </c>
      <c r="L4" s="50" t="s">
        <v>135</v>
      </c>
      <c r="M4" s="50" t="s">
        <v>136</v>
      </c>
      <c r="N4" s="50" t="s">
        <v>137</v>
      </c>
      <c r="O4" s="50" t="s">
        <v>138</v>
      </c>
      <c r="P4" s="50" t="s">
        <v>139</v>
      </c>
      <c r="Q4" s="50" t="s">
        <v>140</v>
      </c>
      <c r="R4" s="50" t="s">
        <v>141</v>
      </c>
      <c r="S4" s="50" t="s">
        <v>142</v>
      </c>
      <c r="T4" s="50" t="s">
        <v>143</v>
      </c>
      <c r="U4" s="50" t="s">
        <v>144</v>
      </c>
      <c r="V4" s="50" t="s">
        <v>145</v>
      </c>
      <c r="W4" s="50" t="s">
        <v>146</v>
      </c>
      <c r="X4" s="50" t="s">
        <v>407</v>
      </c>
      <c r="Y4" s="50" t="s">
        <v>147</v>
      </c>
      <c r="Z4" s="50" t="s">
        <v>148</v>
      </c>
      <c r="AA4" s="50" t="s">
        <v>149</v>
      </c>
      <c r="AB4" s="50" t="s">
        <v>150</v>
      </c>
      <c r="AC4" s="50" t="s">
        <v>151</v>
      </c>
      <c r="AD4" s="50" t="s">
        <v>152</v>
      </c>
      <c r="AE4" s="50" t="s">
        <v>153</v>
      </c>
      <c r="AF4" s="50" t="s">
        <v>154</v>
      </c>
      <c r="AG4" s="50" t="s">
        <v>155</v>
      </c>
      <c r="AH4" s="50" t="s">
        <v>158</v>
      </c>
      <c r="AI4" s="50" t="s">
        <v>159</v>
      </c>
      <c r="AJ4" s="50" t="s">
        <v>160</v>
      </c>
      <c r="AK4" s="50" t="s">
        <v>161</v>
      </c>
      <c r="AL4" s="50" t="s">
        <v>162</v>
      </c>
      <c r="AM4" s="50" t="s">
        <v>164</v>
      </c>
      <c r="AN4" s="50" t="s">
        <v>165</v>
      </c>
      <c r="AO4" s="50" t="s">
        <v>166</v>
      </c>
      <c r="AP4" s="50" t="s">
        <v>167</v>
      </c>
      <c r="AQ4" s="50" t="s">
        <v>168</v>
      </c>
      <c r="AR4" s="50" t="s">
        <v>169</v>
      </c>
      <c r="AS4" s="50" t="s">
        <v>170</v>
      </c>
      <c r="AT4" s="50" t="s">
        <v>171</v>
      </c>
      <c r="AU4" s="50" t="s">
        <v>172</v>
      </c>
    </row>
    <row r="5" spans="1:51" ht="12.75">
      <c r="A5" s="53"/>
      <c r="B5" s="54"/>
      <c r="C5" s="54"/>
      <c r="D5" s="59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3"/>
      <c r="AX5" s="53"/>
      <c r="AY5" s="53"/>
    </row>
    <row r="6" spans="1:51" ht="12.75">
      <c r="A6" s="53"/>
      <c r="B6" s="54"/>
      <c r="C6" s="54"/>
      <c r="D6" s="59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3"/>
      <c r="AX6" s="53"/>
      <c r="AY6" s="53"/>
    </row>
    <row r="7" spans="1:52" ht="12.75">
      <c r="A7" s="6" t="s">
        <v>279</v>
      </c>
      <c r="B7" s="4"/>
      <c r="C7" s="4"/>
      <c r="D7" s="44"/>
      <c r="E7" s="4"/>
      <c r="F7" s="4"/>
      <c r="G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ht="12.75">
      <c r="A8" s="7" t="s">
        <v>280</v>
      </c>
      <c r="B8" s="5">
        <v>24856765</v>
      </c>
      <c r="C8" s="102">
        <v>10853302</v>
      </c>
      <c r="D8" s="70">
        <v>6599253</v>
      </c>
      <c r="E8" s="70">
        <v>3907327</v>
      </c>
      <c r="F8" s="70">
        <v>2151828</v>
      </c>
      <c r="G8" s="5">
        <v>4130380</v>
      </c>
      <c r="H8" s="5">
        <v>4473703</v>
      </c>
      <c r="I8" s="5">
        <v>1899870</v>
      </c>
      <c r="J8" s="5">
        <v>2032958</v>
      </c>
      <c r="K8" s="5">
        <v>890286</v>
      </c>
      <c r="L8" s="5">
        <v>1176788</v>
      </c>
      <c r="M8" s="5">
        <v>1606303</v>
      </c>
      <c r="N8" s="70">
        <v>772767</v>
      </c>
      <c r="O8" s="5">
        <v>650583</v>
      </c>
      <c r="P8" s="5">
        <v>1402264</v>
      </c>
      <c r="Q8" s="5">
        <v>1609498</v>
      </c>
      <c r="R8" s="70">
        <v>1032107</v>
      </c>
      <c r="S8" s="70">
        <v>439767</v>
      </c>
      <c r="T8" s="70">
        <v>579770</v>
      </c>
      <c r="U8" s="70">
        <v>2885035</v>
      </c>
      <c r="V8" s="5">
        <v>3071049</v>
      </c>
      <c r="W8" s="5">
        <v>694413</v>
      </c>
      <c r="X8" s="70">
        <v>662760</v>
      </c>
      <c r="Y8" s="5">
        <v>1141674</v>
      </c>
      <c r="Z8" s="70">
        <v>86672</v>
      </c>
      <c r="AA8" s="5">
        <v>2124726</v>
      </c>
      <c r="AB8" s="5">
        <v>0</v>
      </c>
      <c r="AC8" s="5">
        <v>159646</v>
      </c>
      <c r="AD8" s="5">
        <v>109329</v>
      </c>
      <c r="AE8" s="5">
        <v>0</v>
      </c>
      <c r="AF8" s="70">
        <v>809499</v>
      </c>
      <c r="AG8" s="70">
        <v>86162</v>
      </c>
      <c r="AH8" s="70">
        <v>96447</v>
      </c>
      <c r="AI8" s="70">
        <v>72262</v>
      </c>
      <c r="AJ8" s="5">
        <v>12530</v>
      </c>
      <c r="AK8" s="5">
        <v>17458</v>
      </c>
      <c r="AL8" s="5">
        <v>0</v>
      </c>
      <c r="AM8" s="5">
        <v>37280</v>
      </c>
      <c r="AN8" s="5">
        <v>0</v>
      </c>
      <c r="AO8" s="5">
        <v>-176</v>
      </c>
      <c r="AP8" s="5">
        <v>0</v>
      </c>
      <c r="AQ8" s="5">
        <v>39303</v>
      </c>
      <c r="AR8" s="5">
        <v>31706</v>
      </c>
      <c r="AS8" s="5">
        <v>132000</v>
      </c>
      <c r="AT8" s="5">
        <v>47031</v>
      </c>
      <c r="AU8" s="5">
        <v>0</v>
      </c>
      <c r="AV8" s="5"/>
      <c r="AW8" s="4">
        <f aca="true" t="shared" si="0" ref="AW8:AW17">SUM(B8:AU8)</f>
        <v>83382325</v>
      </c>
      <c r="AX8" s="4"/>
      <c r="AY8" s="4"/>
      <c r="AZ8" s="5"/>
    </row>
    <row r="9" spans="1:52" ht="12.75">
      <c r="A9" s="7" t="s">
        <v>281</v>
      </c>
      <c r="B9" s="5">
        <v>22322227</v>
      </c>
      <c r="C9" s="102">
        <v>10928133</v>
      </c>
      <c r="D9" s="70">
        <v>24841542</v>
      </c>
      <c r="E9" s="70">
        <v>4847157</v>
      </c>
      <c r="F9" s="70">
        <v>2681896</v>
      </c>
      <c r="G9" s="5">
        <v>456902</v>
      </c>
      <c r="H9" s="5">
        <v>664120</v>
      </c>
      <c r="I9" s="5">
        <v>2176794</v>
      </c>
      <c r="J9" s="5">
        <v>1003949</v>
      </c>
      <c r="K9" s="5">
        <v>1223004</v>
      </c>
      <c r="L9" s="5">
        <v>584924</v>
      </c>
      <c r="M9" s="5">
        <v>88469</v>
      </c>
      <c r="N9" s="70">
        <v>564322</v>
      </c>
      <c r="O9" s="5">
        <v>507838</v>
      </c>
      <c r="P9" s="5">
        <v>104193</v>
      </c>
      <c r="Q9" s="5">
        <v>788558</v>
      </c>
      <c r="R9" s="70">
        <v>1851546</v>
      </c>
      <c r="S9" s="70">
        <v>294622</v>
      </c>
      <c r="T9" s="70">
        <v>800213</v>
      </c>
      <c r="U9" s="70">
        <v>1180628</v>
      </c>
      <c r="V9" s="5">
        <v>-49524</v>
      </c>
      <c r="W9" s="5">
        <v>700835</v>
      </c>
      <c r="X9" s="70">
        <v>28113</v>
      </c>
      <c r="Y9" s="5">
        <v>442421</v>
      </c>
      <c r="Z9" s="70">
        <v>307082</v>
      </c>
      <c r="AA9" s="5">
        <v>16271</v>
      </c>
      <c r="AB9" s="5">
        <v>118729</v>
      </c>
      <c r="AC9" s="5">
        <v>140452</v>
      </c>
      <c r="AD9" s="5">
        <v>31842</v>
      </c>
      <c r="AE9" s="5">
        <v>24783</v>
      </c>
      <c r="AF9" s="70">
        <v>86743</v>
      </c>
      <c r="AG9" s="70">
        <v>1783</v>
      </c>
      <c r="AH9" s="70">
        <v>98095</v>
      </c>
      <c r="AI9" s="70">
        <v>199292</v>
      </c>
      <c r="AJ9" s="5">
        <v>3083</v>
      </c>
      <c r="AK9" s="5">
        <v>11329</v>
      </c>
      <c r="AL9" s="5">
        <v>11772</v>
      </c>
      <c r="AM9" s="5">
        <v>12396</v>
      </c>
      <c r="AN9" s="5">
        <v>14304</v>
      </c>
      <c r="AO9" s="5">
        <v>5348</v>
      </c>
      <c r="AP9" s="5">
        <v>78194</v>
      </c>
      <c r="AQ9" s="5">
        <v>77196</v>
      </c>
      <c r="AR9" s="5">
        <v>4278</v>
      </c>
      <c r="AS9" s="5">
        <v>4452</v>
      </c>
      <c r="AT9" s="5">
        <v>3439</v>
      </c>
      <c r="AU9" s="5">
        <v>484</v>
      </c>
      <c r="AV9" s="5"/>
      <c r="AW9" s="4">
        <f t="shared" si="0"/>
        <v>80284229</v>
      </c>
      <c r="AX9" s="4"/>
      <c r="AY9" s="4"/>
      <c r="AZ9" s="5"/>
    </row>
    <row r="10" spans="1:52" ht="12.75">
      <c r="A10" s="7" t="s">
        <v>282</v>
      </c>
      <c r="B10" s="5">
        <v>0</v>
      </c>
      <c r="C10" s="102">
        <v>0</v>
      </c>
      <c r="D10" s="70">
        <v>28354775</v>
      </c>
      <c r="E10" s="70">
        <v>0</v>
      </c>
      <c r="F10" s="70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5549</v>
      </c>
      <c r="N10" s="70">
        <v>0</v>
      </c>
      <c r="O10" s="5">
        <v>0</v>
      </c>
      <c r="P10" s="5">
        <v>0</v>
      </c>
      <c r="Q10" s="5">
        <v>2037</v>
      </c>
      <c r="R10" s="70">
        <v>0</v>
      </c>
      <c r="S10" s="70">
        <v>49836</v>
      </c>
      <c r="T10" s="70">
        <v>0</v>
      </c>
      <c r="U10" s="70">
        <v>0</v>
      </c>
      <c r="V10" s="5">
        <v>11983</v>
      </c>
      <c r="W10" s="5">
        <v>0</v>
      </c>
      <c r="X10" s="70">
        <v>0</v>
      </c>
      <c r="Y10" s="5">
        <v>0</v>
      </c>
      <c r="Z10" s="70">
        <v>0</v>
      </c>
      <c r="AA10" s="5">
        <v>0</v>
      </c>
      <c r="AB10" s="5">
        <v>0</v>
      </c>
      <c r="AC10" s="5">
        <v>5445</v>
      </c>
      <c r="AD10" s="5">
        <v>960</v>
      </c>
      <c r="AE10" s="5">
        <v>0</v>
      </c>
      <c r="AF10" s="70">
        <v>0</v>
      </c>
      <c r="AG10" s="70">
        <v>0</v>
      </c>
      <c r="AH10" s="70">
        <v>12718</v>
      </c>
      <c r="AI10" s="70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/>
      <c r="AW10" s="4">
        <f t="shared" si="0"/>
        <v>28443303</v>
      </c>
      <c r="AX10" s="4"/>
      <c r="AY10" s="4"/>
      <c r="AZ10" s="5"/>
    </row>
    <row r="11" spans="1:52" ht="12.75">
      <c r="A11" s="7" t="s">
        <v>283</v>
      </c>
      <c r="B11" s="5">
        <v>12115974</v>
      </c>
      <c r="C11" s="102">
        <v>10138912</v>
      </c>
      <c r="D11" s="70">
        <v>0</v>
      </c>
      <c r="E11" s="70">
        <v>7505052</v>
      </c>
      <c r="F11" s="70">
        <v>618114</v>
      </c>
      <c r="G11" s="5">
        <v>1317073</v>
      </c>
      <c r="H11" s="5">
        <v>621869</v>
      </c>
      <c r="I11" s="5">
        <v>2926311</v>
      </c>
      <c r="J11" s="5">
        <v>2788692</v>
      </c>
      <c r="K11" s="5">
        <v>2744224</v>
      </c>
      <c r="L11" s="5">
        <v>1150052</v>
      </c>
      <c r="M11" s="5">
        <v>1103445</v>
      </c>
      <c r="N11" s="70">
        <v>663798</v>
      </c>
      <c r="O11" s="5">
        <v>1466538</v>
      </c>
      <c r="P11" s="5">
        <v>913282</v>
      </c>
      <c r="Q11" s="5">
        <v>650171</v>
      </c>
      <c r="R11" s="70">
        <v>814607</v>
      </c>
      <c r="S11" s="70">
        <v>654494</v>
      </c>
      <c r="T11" s="70">
        <v>900306</v>
      </c>
      <c r="U11" s="70">
        <v>822099</v>
      </c>
      <c r="V11" s="5">
        <v>2972286</v>
      </c>
      <c r="W11" s="5">
        <v>916106</v>
      </c>
      <c r="X11" s="70">
        <v>329980</v>
      </c>
      <c r="Y11" s="5">
        <v>543166</v>
      </c>
      <c r="Z11" s="70">
        <v>608313</v>
      </c>
      <c r="AA11" s="5">
        <v>18430</v>
      </c>
      <c r="AB11" s="5">
        <v>108838</v>
      </c>
      <c r="AC11" s="5">
        <v>868483</v>
      </c>
      <c r="AD11" s="5">
        <v>208382</v>
      </c>
      <c r="AE11" s="5">
        <v>36712</v>
      </c>
      <c r="AF11" s="70">
        <v>78816</v>
      </c>
      <c r="AG11" s="70">
        <v>27114</v>
      </c>
      <c r="AH11" s="70">
        <v>323204</v>
      </c>
      <c r="AI11" s="70">
        <v>283648</v>
      </c>
      <c r="AJ11" s="5">
        <v>27621</v>
      </c>
      <c r="AK11" s="5">
        <v>37305</v>
      </c>
      <c r="AL11" s="5">
        <v>14489</v>
      </c>
      <c r="AM11" s="5">
        <v>59900</v>
      </c>
      <c r="AN11" s="5">
        <v>30913</v>
      </c>
      <c r="AO11" s="5">
        <v>5638</v>
      </c>
      <c r="AP11" s="5">
        <v>51573</v>
      </c>
      <c r="AQ11" s="5">
        <v>29038</v>
      </c>
      <c r="AR11" s="5">
        <v>10150</v>
      </c>
      <c r="AS11" s="5">
        <v>11472</v>
      </c>
      <c r="AT11" s="5">
        <v>1918</v>
      </c>
      <c r="AU11" s="5">
        <v>0</v>
      </c>
      <c r="AV11" s="5"/>
      <c r="AW11" s="4">
        <f t="shared" si="0"/>
        <v>57518508</v>
      </c>
      <c r="AX11" s="4"/>
      <c r="AY11" s="4"/>
      <c r="AZ11" s="5"/>
    </row>
    <row r="12" spans="1:52" ht="12.75">
      <c r="A12" s="7" t="s">
        <v>284</v>
      </c>
      <c r="B12" s="5">
        <v>34221572</v>
      </c>
      <c r="C12" s="102">
        <v>13162467</v>
      </c>
      <c r="D12" s="70">
        <v>48632438</v>
      </c>
      <c r="E12" s="70">
        <v>10248572</v>
      </c>
      <c r="F12" s="70">
        <v>8114636</v>
      </c>
      <c r="G12" s="5">
        <v>10459991</v>
      </c>
      <c r="H12" s="5">
        <v>9854719</v>
      </c>
      <c r="I12" s="5">
        <v>532755</v>
      </c>
      <c r="J12" s="5">
        <v>866832</v>
      </c>
      <c r="K12" s="5">
        <v>1163977</v>
      </c>
      <c r="L12" s="5">
        <v>18011066</v>
      </c>
      <c r="M12" s="5">
        <v>7364922</v>
      </c>
      <c r="N12" s="70">
        <v>3440190</v>
      </c>
      <c r="O12" s="5">
        <v>3007498</v>
      </c>
      <c r="P12" s="5">
        <v>3109921</v>
      </c>
      <c r="Q12" s="5">
        <v>4557427</v>
      </c>
      <c r="R12" s="70">
        <v>5084466</v>
      </c>
      <c r="S12" s="70">
        <v>5324004</v>
      </c>
      <c r="T12" s="70">
        <v>1719117</v>
      </c>
      <c r="U12" s="70">
        <v>794187</v>
      </c>
      <c r="V12" s="5">
        <v>2372367</v>
      </c>
      <c r="W12" s="5">
        <v>681757</v>
      </c>
      <c r="X12" s="70">
        <v>4036347</v>
      </c>
      <c r="Y12" s="5">
        <v>506439</v>
      </c>
      <c r="Z12" s="70">
        <v>496470</v>
      </c>
      <c r="AA12" s="5">
        <v>2775403</v>
      </c>
      <c r="AB12" s="5">
        <v>2836455</v>
      </c>
      <c r="AC12" s="5">
        <v>0</v>
      </c>
      <c r="AD12" s="5">
        <v>265326</v>
      </c>
      <c r="AE12" s="5">
        <v>1665360</v>
      </c>
      <c r="AF12" s="70">
        <v>323438</v>
      </c>
      <c r="AG12" s="70">
        <v>1919813</v>
      </c>
      <c r="AH12" s="70">
        <v>1423639</v>
      </c>
      <c r="AI12" s="70">
        <v>56318</v>
      </c>
      <c r="AJ12" s="5">
        <v>1009005</v>
      </c>
      <c r="AK12" s="5">
        <v>994790</v>
      </c>
      <c r="AL12" s="5">
        <v>557818</v>
      </c>
      <c r="AM12" s="5">
        <v>142210</v>
      </c>
      <c r="AN12" s="5">
        <v>228</v>
      </c>
      <c r="AO12" s="5">
        <v>1024841</v>
      </c>
      <c r="AP12" s="5">
        <v>0</v>
      </c>
      <c r="AQ12" s="5">
        <v>40001</v>
      </c>
      <c r="AR12" s="5">
        <v>42074</v>
      </c>
      <c r="AS12" s="5">
        <v>0</v>
      </c>
      <c r="AT12" s="5">
        <v>0</v>
      </c>
      <c r="AU12" s="5">
        <v>0</v>
      </c>
      <c r="AV12" s="5"/>
      <c r="AW12" s="4">
        <f t="shared" si="0"/>
        <v>212840856</v>
      </c>
      <c r="AX12" s="4"/>
      <c r="AY12" s="4"/>
      <c r="AZ12" s="5"/>
    </row>
    <row r="13" spans="1:52" ht="12.75">
      <c r="A13" s="7" t="s">
        <v>285</v>
      </c>
      <c r="B13" s="5">
        <v>17091862</v>
      </c>
      <c r="C13" s="102">
        <v>2761924</v>
      </c>
      <c r="D13" s="70">
        <v>7046041</v>
      </c>
      <c r="E13" s="70">
        <v>3124489</v>
      </c>
      <c r="F13" s="70">
        <v>3748895</v>
      </c>
      <c r="G13" s="5">
        <v>5483019</v>
      </c>
      <c r="H13" s="5">
        <v>326832</v>
      </c>
      <c r="I13" s="5">
        <v>172616</v>
      </c>
      <c r="J13" s="5">
        <v>1698724</v>
      </c>
      <c r="K13" s="5">
        <v>0</v>
      </c>
      <c r="L13" s="5">
        <v>202754</v>
      </c>
      <c r="M13" s="5">
        <v>7651281</v>
      </c>
      <c r="N13" s="70">
        <v>121378</v>
      </c>
      <c r="O13" s="5">
        <v>529648</v>
      </c>
      <c r="P13" s="5">
        <v>814306</v>
      </c>
      <c r="Q13" s="5">
        <v>1920908</v>
      </c>
      <c r="R13" s="70">
        <v>536493</v>
      </c>
      <c r="S13" s="70">
        <v>128893</v>
      </c>
      <c r="T13" s="70">
        <v>52424</v>
      </c>
      <c r="U13" s="70">
        <v>634361</v>
      </c>
      <c r="V13" s="5">
        <v>0</v>
      </c>
      <c r="W13" s="5">
        <v>61033</v>
      </c>
      <c r="X13" s="70">
        <v>264393</v>
      </c>
      <c r="Y13" s="5">
        <v>399135</v>
      </c>
      <c r="Z13" s="70">
        <v>2764</v>
      </c>
      <c r="AA13" s="5">
        <v>146393</v>
      </c>
      <c r="AB13" s="5">
        <v>1025838</v>
      </c>
      <c r="AC13" s="5">
        <v>0</v>
      </c>
      <c r="AD13" s="5">
        <v>189214</v>
      </c>
      <c r="AE13" s="5">
        <v>88708</v>
      </c>
      <c r="AF13" s="70">
        <v>95309</v>
      </c>
      <c r="AG13" s="70">
        <v>0</v>
      </c>
      <c r="AH13" s="70">
        <v>0</v>
      </c>
      <c r="AI13" s="70">
        <v>0</v>
      </c>
      <c r="AJ13" s="5">
        <v>0</v>
      </c>
      <c r="AK13" s="5">
        <v>20590</v>
      </c>
      <c r="AL13" s="5">
        <v>20597</v>
      </c>
      <c r="AM13" s="5">
        <v>1478</v>
      </c>
      <c r="AN13" s="5">
        <v>17874</v>
      </c>
      <c r="AO13" s="5">
        <v>0</v>
      </c>
      <c r="AP13" s="5">
        <v>0</v>
      </c>
      <c r="AQ13" s="5">
        <v>9894</v>
      </c>
      <c r="AR13" s="5">
        <v>11394</v>
      </c>
      <c r="AS13" s="5">
        <v>0</v>
      </c>
      <c r="AT13" s="5">
        <v>0</v>
      </c>
      <c r="AU13" s="5">
        <v>8795</v>
      </c>
      <c r="AV13" s="5"/>
      <c r="AW13" s="4">
        <f t="shared" si="0"/>
        <v>56410257</v>
      </c>
      <c r="AX13" s="4"/>
      <c r="AY13" s="4"/>
      <c r="AZ13" s="5"/>
    </row>
    <row r="14" spans="1:52" ht="12.75">
      <c r="A14" s="7" t="s">
        <v>286</v>
      </c>
      <c r="B14" s="5">
        <v>0</v>
      </c>
      <c r="C14" s="102">
        <v>0</v>
      </c>
      <c r="D14" s="70">
        <v>0</v>
      </c>
      <c r="E14" s="70">
        <v>0</v>
      </c>
      <c r="F14" s="70">
        <v>139844</v>
      </c>
      <c r="G14" s="5">
        <v>0</v>
      </c>
      <c r="H14" s="5">
        <v>0</v>
      </c>
      <c r="I14" s="5">
        <v>0</v>
      </c>
      <c r="J14" s="5">
        <v>0</v>
      </c>
      <c r="K14" s="5">
        <v>153581</v>
      </c>
      <c r="L14" s="5">
        <v>0</v>
      </c>
      <c r="M14" s="5">
        <v>470126</v>
      </c>
      <c r="N14" s="70">
        <v>0</v>
      </c>
      <c r="O14" s="5">
        <v>0</v>
      </c>
      <c r="P14" s="5">
        <v>0</v>
      </c>
      <c r="Q14" s="5">
        <v>0</v>
      </c>
      <c r="R14" s="70">
        <v>0</v>
      </c>
      <c r="S14" s="70">
        <v>25644</v>
      </c>
      <c r="T14" s="70">
        <v>136406</v>
      </c>
      <c r="U14" s="70">
        <v>0</v>
      </c>
      <c r="V14" s="5">
        <v>0</v>
      </c>
      <c r="W14" s="5">
        <v>0</v>
      </c>
      <c r="X14" s="70">
        <v>0</v>
      </c>
      <c r="Y14" s="5">
        <v>0</v>
      </c>
      <c r="Z14" s="70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70">
        <v>0</v>
      </c>
      <c r="AG14" s="70">
        <v>0</v>
      </c>
      <c r="AH14" s="70">
        <v>0</v>
      </c>
      <c r="AI14" s="70">
        <v>306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/>
      <c r="AW14" s="4">
        <f t="shared" si="0"/>
        <v>925907</v>
      </c>
      <c r="AX14" s="4"/>
      <c r="AY14" s="4"/>
      <c r="AZ14" s="5"/>
    </row>
    <row r="15" spans="1:52" ht="12.75">
      <c r="A15" s="7" t="s">
        <v>287</v>
      </c>
      <c r="B15" s="5">
        <v>0</v>
      </c>
      <c r="C15" s="102">
        <v>0</v>
      </c>
      <c r="D15" s="70">
        <v>120190</v>
      </c>
      <c r="E15" s="70">
        <v>0</v>
      </c>
      <c r="F15" s="70">
        <v>0</v>
      </c>
      <c r="G15" s="5">
        <v>0</v>
      </c>
      <c r="H15" s="5">
        <v>0</v>
      </c>
      <c r="I15" s="5">
        <v>0</v>
      </c>
      <c r="J15" s="5">
        <v>55000</v>
      </c>
      <c r="K15" s="5">
        <v>0</v>
      </c>
      <c r="L15" s="5">
        <v>0</v>
      </c>
      <c r="M15" s="5">
        <v>4536</v>
      </c>
      <c r="N15" s="70">
        <v>0</v>
      </c>
      <c r="O15" s="5">
        <v>0</v>
      </c>
      <c r="P15" s="5">
        <v>43100</v>
      </c>
      <c r="Q15" s="5">
        <v>0</v>
      </c>
      <c r="R15" s="70">
        <v>0</v>
      </c>
      <c r="S15" s="70">
        <v>0</v>
      </c>
      <c r="T15" s="70">
        <v>0</v>
      </c>
      <c r="U15" s="70">
        <v>0</v>
      </c>
      <c r="V15" s="5">
        <v>0</v>
      </c>
      <c r="W15" s="5">
        <v>0</v>
      </c>
      <c r="X15" s="70">
        <v>0</v>
      </c>
      <c r="Y15" s="5">
        <v>0</v>
      </c>
      <c r="Z15" s="70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70">
        <v>0</v>
      </c>
      <c r="AG15" s="70">
        <v>0</v>
      </c>
      <c r="AH15" s="70">
        <v>0</v>
      </c>
      <c r="AI15" s="70">
        <v>0</v>
      </c>
      <c r="AJ15" s="5">
        <v>0</v>
      </c>
      <c r="AK15" s="5">
        <v>0</v>
      </c>
      <c r="AL15" s="5">
        <v>0</v>
      </c>
      <c r="AM15" s="5">
        <v>0</v>
      </c>
      <c r="AN15" s="5">
        <v>922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2000</v>
      </c>
      <c r="AU15" s="5">
        <v>0</v>
      </c>
      <c r="AV15" s="5"/>
      <c r="AW15" s="4">
        <f t="shared" si="0"/>
        <v>225748</v>
      </c>
      <c r="AX15" s="4"/>
      <c r="AY15" s="4"/>
      <c r="AZ15" s="5"/>
    </row>
    <row r="16" spans="1:52" ht="12.75">
      <c r="A16" s="7" t="s">
        <v>288</v>
      </c>
      <c r="B16" s="5">
        <v>25294</v>
      </c>
      <c r="C16" s="102">
        <v>938072</v>
      </c>
      <c r="D16" s="70">
        <v>773743</v>
      </c>
      <c r="E16" s="70">
        <v>2182206</v>
      </c>
      <c r="F16" s="70">
        <v>450269</v>
      </c>
      <c r="G16" s="5">
        <v>0</v>
      </c>
      <c r="H16" s="5">
        <v>8272</v>
      </c>
      <c r="I16" s="5">
        <v>0</v>
      </c>
      <c r="J16" s="5">
        <v>60565</v>
      </c>
      <c r="K16" s="5">
        <v>40380</v>
      </c>
      <c r="L16" s="5">
        <v>15332</v>
      </c>
      <c r="M16" s="5">
        <v>0</v>
      </c>
      <c r="N16" s="70">
        <v>0</v>
      </c>
      <c r="O16" s="5">
        <v>19023</v>
      </c>
      <c r="P16" s="5">
        <v>0</v>
      </c>
      <c r="Q16" s="5">
        <v>3148</v>
      </c>
      <c r="R16" s="70">
        <v>15332</v>
      </c>
      <c r="S16" s="70">
        <v>2630000</v>
      </c>
      <c r="T16" s="70">
        <v>3810</v>
      </c>
      <c r="U16" s="70">
        <v>522</v>
      </c>
      <c r="V16" s="5">
        <v>0</v>
      </c>
      <c r="W16" s="5">
        <v>291</v>
      </c>
      <c r="X16" s="70">
        <v>2501</v>
      </c>
      <c r="Y16" s="5">
        <v>0</v>
      </c>
      <c r="Z16" s="70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70">
        <v>0</v>
      </c>
      <c r="AG16" s="70">
        <v>16500</v>
      </c>
      <c r="AH16" s="70">
        <v>17481</v>
      </c>
      <c r="AI16" s="70">
        <v>-3813</v>
      </c>
      <c r="AJ16" s="5">
        <v>0</v>
      </c>
      <c r="AK16" s="5">
        <v>0</v>
      </c>
      <c r="AL16" s="5">
        <v>0</v>
      </c>
      <c r="AM16" s="5">
        <v>0</v>
      </c>
      <c r="AN16" s="5">
        <v>1352</v>
      </c>
      <c r="AO16" s="5">
        <v>0</v>
      </c>
      <c r="AP16" s="5">
        <v>0</v>
      </c>
      <c r="AQ16" s="5">
        <v>0</v>
      </c>
      <c r="AR16" s="5">
        <v>8039</v>
      </c>
      <c r="AS16" s="5">
        <v>0</v>
      </c>
      <c r="AT16" s="5">
        <v>29559</v>
      </c>
      <c r="AU16" s="5">
        <v>0</v>
      </c>
      <c r="AV16" s="5"/>
      <c r="AW16" s="4">
        <f t="shared" si="0"/>
        <v>7237878</v>
      </c>
      <c r="AX16" s="4"/>
      <c r="AY16" s="4"/>
      <c r="AZ16" s="5"/>
    </row>
    <row r="17" spans="1:52" ht="12.75">
      <c r="A17" s="149" t="s">
        <v>289</v>
      </c>
      <c r="B17" s="4">
        <f>SUM(B8:B16)</f>
        <v>110633694</v>
      </c>
      <c r="C17" s="4">
        <f>SUM(C8:C16)</f>
        <v>48782810</v>
      </c>
      <c r="D17" s="4">
        <f>SUM(D8:D16)</f>
        <v>116367982</v>
      </c>
      <c r="E17" s="4">
        <f aca="true" t="shared" si="1" ref="E17:AU17">SUM(E8:E16)</f>
        <v>31814803</v>
      </c>
      <c r="F17" s="4">
        <f t="shared" si="1"/>
        <v>17905482</v>
      </c>
      <c r="G17" s="4">
        <f t="shared" si="1"/>
        <v>21847365</v>
      </c>
      <c r="H17" s="4">
        <f>SUM(H8:H16)</f>
        <v>15949515</v>
      </c>
      <c r="I17" s="4">
        <f t="shared" si="1"/>
        <v>7708346</v>
      </c>
      <c r="J17" s="4">
        <f t="shared" si="1"/>
        <v>8506720</v>
      </c>
      <c r="K17" s="4">
        <f t="shared" si="1"/>
        <v>6215452</v>
      </c>
      <c r="L17" s="4">
        <f t="shared" si="1"/>
        <v>21140916</v>
      </c>
      <c r="M17" s="4">
        <f t="shared" si="1"/>
        <v>18294631</v>
      </c>
      <c r="N17" s="4">
        <f>SUM(N8:N16)</f>
        <v>5562455</v>
      </c>
      <c r="O17" s="4">
        <f t="shared" si="1"/>
        <v>6181128</v>
      </c>
      <c r="P17" s="4">
        <f t="shared" si="1"/>
        <v>6387066</v>
      </c>
      <c r="Q17" s="4">
        <f t="shared" si="1"/>
        <v>9531747</v>
      </c>
      <c r="R17" s="4">
        <f>SUM(R8:R16)</f>
        <v>9334551</v>
      </c>
      <c r="S17" s="4">
        <f t="shared" si="1"/>
        <v>9547260</v>
      </c>
      <c r="T17" s="4">
        <f t="shared" si="1"/>
        <v>4192046</v>
      </c>
      <c r="U17" s="4">
        <f t="shared" si="1"/>
        <v>6316832</v>
      </c>
      <c r="V17" s="4">
        <f>SUM(V8:V16)</f>
        <v>8378161</v>
      </c>
      <c r="W17" s="4">
        <f>SUM(W8:W16)</f>
        <v>3054435</v>
      </c>
      <c r="X17" s="4">
        <f>SUM(X8:X16)</f>
        <v>5324094</v>
      </c>
      <c r="Y17" s="4">
        <f>SUM(Y8:Y16)</f>
        <v>3032835</v>
      </c>
      <c r="Z17" s="4">
        <f t="shared" si="1"/>
        <v>1501301</v>
      </c>
      <c r="AA17" s="4">
        <f t="shared" si="1"/>
        <v>5081223</v>
      </c>
      <c r="AB17" s="4">
        <f t="shared" si="1"/>
        <v>4089860</v>
      </c>
      <c r="AC17" s="4">
        <f t="shared" si="1"/>
        <v>1174026</v>
      </c>
      <c r="AD17" s="4">
        <f t="shared" si="1"/>
        <v>805053</v>
      </c>
      <c r="AE17" s="4">
        <f t="shared" si="1"/>
        <v>1815563</v>
      </c>
      <c r="AF17" s="4">
        <f t="shared" si="1"/>
        <v>1393805</v>
      </c>
      <c r="AG17" s="4">
        <f t="shared" si="1"/>
        <v>2051372</v>
      </c>
      <c r="AH17" s="4">
        <f>SUM(AH8:AH16)</f>
        <v>1971584</v>
      </c>
      <c r="AI17" s="4">
        <f t="shared" si="1"/>
        <v>608013</v>
      </c>
      <c r="AJ17" s="4">
        <f t="shared" si="1"/>
        <v>1052239</v>
      </c>
      <c r="AK17" s="4">
        <f t="shared" si="1"/>
        <v>1081472</v>
      </c>
      <c r="AL17" s="4">
        <f t="shared" si="1"/>
        <v>604676</v>
      </c>
      <c r="AM17" s="4">
        <f t="shared" si="1"/>
        <v>253264</v>
      </c>
      <c r="AN17" s="4">
        <f t="shared" si="1"/>
        <v>65593</v>
      </c>
      <c r="AO17" s="4">
        <f t="shared" si="1"/>
        <v>1035651</v>
      </c>
      <c r="AP17" s="4">
        <f t="shared" si="1"/>
        <v>129767</v>
      </c>
      <c r="AQ17" s="4">
        <f t="shared" si="1"/>
        <v>195432</v>
      </c>
      <c r="AR17" s="4">
        <f t="shared" si="1"/>
        <v>107641</v>
      </c>
      <c r="AS17" s="4">
        <f t="shared" si="1"/>
        <v>147924</v>
      </c>
      <c r="AT17" s="4">
        <f t="shared" si="1"/>
        <v>83947</v>
      </c>
      <c r="AU17" s="4">
        <f t="shared" si="1"/>
        <v>9279</v>
      </c>
      <c r="AV17" s="4"/>
      <c r="AW17" s="4">
        <f t="shared" si="0"/>
        <v>527269011</v>
      </c>
      <c r="AX17" s="4"/>
      <c r="AY17" s="4"/>
      <c r="AZ17" s="5"/>
    </row>
    <row r="18" spans="1:52" ht="8.25" customHeight="1">
      <c r="A18" s="4"/>
      <c r="C18" s="102"/>
      <c r="D18" s="70"/>
      <c r="E18" s="8"/>
      <c r="F18" s="8"/>
      <c r="N18" s="16"/>
      <c r="Q18" s="8"/>
      <c r="R18" s="111"/>
      <c r="S18" s="8"/>
      <c r="T18" s="8"/>
      <c r="U18" s="8"/>
      <c r="X18" s="8"/>
      <c r="Z18" s="8"/>
      <c r="AB18" s="8"/>
      <c r="AC18" s="16"/>
      <c r="AF18" s="8"/>
      <c r="AG18" s="8"/>
      <c r="AH18" s="8"/>
      <c r="AI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W18" s="4"/>
      <c r="AX18" s="4"/>
      <c r="AY18" s="4"/>
      <c r="AZ18" s="5"/>
    </row>
    <row r="19" spans="1:52" ht="12.75">
      <c r="A19" s="6" t="s">
        <v>290</v>
      </c>
      <c r="B19" s="5"/>
      <c r="C19" s="102"/>
      <c r="D19" s="70"/>
      <c r="E19" s="70"/>
      <c r="F19" s="70"/>
      <c r="G19" s="5"/>
      <c r="H19" s="5"/>
      <c r="I19" s="5"/>
      <c r="J19" s="5"/>
      <c r="K19" s="5"/>
      <c r="L19" s="5"/>
      <c r="M19" s="5"/>
      <c r="N19" s="70"/>
      <c r="O19" s="5"/>
      <c r="P19" s="5"/>
      <c r="Q19" s="70"/>
      <c r="R19" s="57"/>
      <c r="S19" s="70"/>
      <c r="T19" s="70"/>
      <c r="U19" s="70"/>
      <c r="V19" s="5"/>
      <c r="W19" s="5"/>
      <c r="X19" s="70"/>
      <c r="Y19" s="5"/>
      <c r="Z19" s="70"/>
      <c r="AA19" s="5"/>
      <c r="AB19" s="70"/>
      <c r="AC19" s="70"/>
      <c r="AD19" s="5"/>
      <c r="AE19" s="5"/>
      <c r="AF19" s="70"/>
      <c r="AG19" s="70"/>
      <c r="AH19" s="70"/>
      <c r="AI19" s="70"/>
      <c r="AJ19" s="5"/>
      <c r="AK19" s="5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5"/>
      <c r="AW19" s="4"/>
      <c r="AX19" s="4"/>
      <c r="AY19" s="4"/>
      <c r="AZ19" s="5"/>
    </row>
    <row r="20" spans="1:52" ht="12.75">
      <c r="A20" s="7" t="s">
        <v>235</v>
      </c>
      <c r="B20" s="5">
        <v>12426055</v>
      </c>
      <c r="C20" s="102">
        <v>2961074</v>
      </c>
      <c r="D20" s="70">
        <v>4108799</v>
      </c>
      <c r="E20" s="70">
        <v>1898897</v>
      </c>
      <c r="F20" s="70">
        <v>1267397</v>
      </c>
      <c r="G20" s="5">
        <v>402980</v>
      </c>
      <c r="H20" s="5">
        <v>355964</v>
      </c>
      <c r="I20" s="5">
        <v>417998</v>
      </c>
      <c r="J20" s="5">
        <v>354426</v>
      </c>
      <c r="K20" s="5">
        <v>957895</v>
      </c>
      <c r="L20" s="5">
        <v>826579</v>
      </c>
      <c r="M20" s="5">
        <v>777083</v>
      </c>
      <c r="N20" s="70">
        <v>463886</v>
      </c>
      <c r="O20" s="5">
        <v>436176</v>
      </c>
      <c r="P20" s="5">
        <v>500052</v>
      </c>
      <c r="Q20" s="5">
        <v>215400</v>
      </c>
      <c r="R20" s="70">
        <v>813268</v>
      </c>
      <c r="S20" s="70">
        <v>712250</v>
      </c>
      <c r="T20" s="70">
        <v>382205</v>
      </c>
      <c r="U20" s="70">
        <v>166917</v>
      </c>
      <c r="V20" s="5">
        <v>156580</v>
      </c>
      <c r="W20" s="5">
        <v>362009</v>
      </c>
      <c r="X20" s="70">
        <v>365451</v>
      </c>
      <c r="Y20" s="5">
        <v>1554110</v>
      </c>
      <c r="Z20" s="70">
        <v>316648</v>
      </c>
      <c r="AA20" s="5">
        <v>129866</v>
      </c>
      <c r="AB20" s="5">
        <v>159578</v>
      </c>
      <c r="AC20" s="5">
        <v>84100</v>
      </c>
      <c r="AD20" s="5">
        <v>63079</v>
      </c>
      <c r="AE20" s="5">
        <v>109365</v>
      </c>
      <c r="AF20" s="70">
        <v>205369</v>
      </c>
      <c r="AG20" s="70">
        <v>29583</v>
      </c>
      <c r="AH20" s="70">
        <v>139083</v>
      </c>
      <c r="AI20" s="70">
        <v>59224</v>
      </c>
      <c r="AJ20" s="5">
        <v>78733</v>
      </c>
      <c r="AK20" s="5">
        <v>69273</v>
      </c>
      <c r="AL20" s="5">
        <v>41477</v>
      </c>
      <c r="AM20" s="5">
        <v>35722</v>
      </c>
      <c r="AN20" s="5">
        <v>38083</v>
      </c>
      <c r="AO20" s="5">
        <v>37310</v>
      </c>
      <c r="AP20" s="5">
        <v>40340</v>
      </c>
      <c r="AQ20" s="5">
        <v>43515</v>
      </c>
      <c r="AR20" s="5">
        <v>35580</v>
      </c>
      <c r="AS20" s="5">
        <v>152184</v>
      </c>
      <c r="AT20" s="5">
        <v>69680</v>
      </c>
      <c r="AU20" s="5">
        <v>628</v>
      </c>
      <c r="AV20" s="5"/>
      <c r="AW20" s="4">
        <f aca="true" t="shared" si="2" ref="AW20:AW25">SUM(B20:AU20)</f>
        <v>34821871</v>
      </c>
      <c r="AX20" s="4"/>
      <c r="AY20" s="4"/>
      <c r="AZ20" s="5"/>
    </row>
    <row r="21" spans="1:52" ht="12.75">
      <c r="A21" s="7" t="s">
        <v>291</v>
      </c>
      <c r="B21" s="5">
        <v>568140</v>
      </c>
      <c r="C21" s="102">
        <v>165702</v>
      </c>
      <c r="D21" s="70">
        <v>100625</v>
      </c>
      <c r="E21" s="70">
        <v>93430</v>
      </c>
      <c r="F21" s="70">
        <v>30785</v>
      </c>
      <c r="G21" s="5">
        <v>164285</v>
      </c>
      <c r="H21" s="5">
        <v>329</v>
      </c>
      <c r="I21" s="5">
        <v>32549</v>
      </c>
      <c r="J21" s="5">
        <v>47940</v>
      </c>
      <c r="K21" s="5">
        <v>33087</v>
      </c>
      <c r="L21" s="5">
        <v>8965</v>
      </c>
      <c r="M21" s="5">
        <v>580</v>
      </c>
      <c r="N21" s="70">
        <v>13444</v>
      </c>
      <c r="O21" s="5">
        <v>21121</v>
      </c>
      <c r="P21" s="5">
        <v>17847</v>
      </c>
      <c r="Q21" s="5">
        <v>53391</v>
      </c>
      <c r="R21" s="70">
        <v>46991</v>
      </c>
      <c r="S21" s="70">
        <v>23970</v>
      </c>
      <c r="T21" s="70">
        <v>20617</v>
      </c>
      <c r="U21" s="70">
        <v>34498</v>
      </c>
      <c r="V21" s="5">
        <v>16237</v>
      </c>
      <c r="W21" s="5">
        <v>20366</v>
      </c>
      <c r="X21" s="70">
        <v>10065</v>
      </c>
      <c r="Y21" s="5">
        <v>9893</v>
      </c>
      <c r="Z21" s="70">
        <v>0</v>
      </c>
      <c r="AA21" s="5">
        <v>2258</v>
      </c>
      <c r="AB21" s="5">
        <v>1116</v>
      </c>
      <c r="AC21" s="5">
        <v>7655</v>
      </c>
      <c r="AD21" s="5">
        <v>4514</v>
      </c>
      <c r="AE21" s="5">
        <v>75</v>
      </c>
      <c r="AF21" s="70">
        <v>1415</v>
      </c>
      <c r="AG21" s="70">
        <v>3570</v>
      </c>
      <c r="AH21" s="70">
        <v>5169</v>
      </c>
      <c r="AI21" s="70">
        <v>3159</v>
      </c>
      <c r="AJ21" s="5">
        <v>839</v>
      </c>
      <c r="AK21" s="5">
        <v>1513</v>
      </c>
      <c r="AL21" s="5">
        <v>100</v>
      </c>
      <c r="AM21" s="5">
        <v>202</v>
      </c>
      <c r="AN21" s="5">
        <v>114</v>
      </c>
      <c r="AO21" s="5">
        <v>0</v>
      </c>
      <c r="AP21" s="5">
        <v>0</v>
      </c>
      <c r="AQ21" s="5">
        <v>525</v>
      </c>
      <c r="AR21" s="5">
        <v>1610</v>
      </c>
      <c r="AS21" s="5">
        <v>0</v>
      </c>
      <c r="AT21" s="5">
        <v>0</v>
      </c>
      <c r="AU21" s="5">
        <v>0</v>
      </c>
      <c r="AV21" s="5"/>
      <c r="AW21" s="4">
        <f t="shared" si="2"/>
        <v>1568691</v>
      </c>
      <c r="AX21" s="4"/>
      <c r="AY21" s="4"/>
      <c r="AZ21" s="5"/>
    </row>
    <row r="22" spans="1:52" ht="12.75">
      <c r="A22" s="7" t="s">
        <v>292</v>
      </c>
      <c r="B22" s="5">
        <v>187890</v>
      </c>
      <c r="C22" s="102">
        <v>154001</v>
      </c>
      <c r="D22" s="70">
        <v>211966</v>
      </c>
      <c r="E22" s="70">
        <v>90856</v>
      </c>
      <c r="F22" s="70">
        <v>58674</v>
      </c>
      <c r="G22" s="5">
        <v>70378</v>
      </c>
      <c r="H22" s="5">
        <v>92605</v>
      </c>
      <c r="I22" s="5">
        <v>53767</v>
      </c>
      <c r="J22" s="5">
        <v>37944</v>
      </c>
      <c r="K22" s="5">
        <v>45500</v>
      </c>
      <c r="L22" s="5">
        <v>43007</v>
      </c>
      <c r="M22" s="5">
        <v>91743</v>
      </c>
      <c r="N22" s="70">
        <v>18136</v>
      </c>
      <c r="O22" s="5">
        <v>44726</v>
      </c>
      <c r="P22" s="5">
        <v>53985</v>
      </c>
      <c r="Q22" s="5">
        <v>39894</v>
      </c>
      <c r="R22" s="70">
        <v>17887</v>
      </c>
      <c r="S22" s="70">
        <v>31749</v>
      </c>
      <c r="T22" s="70">
        <v>24016</v>
      </c>
      <c r="U22" s="70">
        <v>42502</v>
      </c>
      <c r="V22" s="5">
        <v>54461</v>
      </c>
      <c r="W22" s="5">
        <v>17773</v>
      </c>
      <c r="X22" s="70">
        <v>13571</v>
      </c>
      <c r="Y22" s="5">
        <v>29057</v>
      </c>
      <c r="Z22" s="70">
        <v>4617</v>
      </c>
      <c r="AA22" s="5">
        <v>2801</v>
      </c>
      <c r="AB22" s="5">
        <v>2596</v>
      </c>
      <c r="AC22" s="5">
        <v>5403</v>
      </c>
      <c r="AD22" s="5">
        <v>6723</v>
      </c>
      <c r="AE22" s="5">
        <v>2702</v>
      </c>
      <c r="AF22" s="70">
        <v>7452</v>
      </c>
      <c r="AG22" s="70">
        <v>4933</v>
      </c>
      <c r="AH22" s="70">
        <v>6517</v>
      </c>
      <c r="AI22" s="70">
        <v>7397</v>
      </c>
      <c r="AJ22" s="5">
        <v>2056</v>
      </c>
      <c r="AK22" s="5">
        <v>2075</v>
      </c>
      <c r="AL22" s="5">
        <v>1239</v>
      </c>
      <c r="AM22" s="5">
        <v>3406</v>
      </c>
      <c r="AN22" s="5">
        <v>1658</v>
      </c>
      <c r="AO22" s="5">
        <v>1822</v>
      </c>
      <c r="AP22" s="5">
        <v>359</v>
      </c>
      <c r="AQ22" s="5">
        <v>2812</v>
      </c>
      <c r="AR22" s="5">
        <v>1610</v>
      </c>
      <c r="AS22" s="5">
        <v>2569</v>
      </c>
      <c r="AT22" s="5">
        <v>5444</v>
      </c>
      <c r="AU22" s="5">
        <v>196</v>
      </c>
      <c r="AV22" s="5"/>
      <c r="AW22" s="4">
        <f t="shared" si="2"/>
        <v>1602475</v>
      </c>
      <c r="AX22" s="4"/>
      <c r="AY22" s="4"/>
      <c r="AZ22" s="5"/>
    </row>
    <row r="23" spans="1:52" ht="12.75">
      <c r="A23" s="7" t="s">
        <v>293</v>
      </c>
      <c r="B23" s="5">
        <v>0</v>
      </c>
      <c r="C23" s="102">
        <v>0</v>
      </c>
      <c r="D23" s="70">
        <v>3092</v>
      </c>
      <c r="E23" s="70">
        <v>0</v>
      </c>
      <c r="F23" s="70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70">
        <v>0</v>
      </c>
      <c r="O23" s="5">
        <v>0</v>
      </c>
      <c r="P23" s="5">
        <v>47</v>
      </c>
      <c r="Q23" s="5">
        <v>0</v>
      </c>
      <c r="R23" s="70">
        <v>0</v>
      </c>
      <c r="S23" s="70">
        <v>0</v>
      </c>
      <c r="T23" s="70">
        <v>0</v>
      </c>
      <c r="U23" s="70">
        <v>0</v>
      </c>
      <c r="V23" s="5">
        <v>0</v>
      </c>
      <c r="W23" s="5">
        <v>0</v>
      </c>
      <c r="X23" s="70">
        <v>0</v>
      </c>
      <c r="Y23" s="5">
        <v>0</v>
      </c>
      <c r="Z23" s="70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70">
        <v>0</v>
      </c>
      <c r="AG23" s="70">
        <v>0</v>
      </c>
      <c r="AH23" s="70">
        <v>0</v>
      </c>
      <c r="AI23" s="70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/>
      <c r="AW23" s="4">
        <f t="shared" si="2"/>
        <v>3139</v>
      </c>
      <c r="AX23" s="4"/>
      <c r="AY23" s="4"/>
      <c r="AZ23" s="5"/>
    </row>
    <row r="24" spans="1:52" ht="12.75">
      <c r="A24" s="7" t="s">
        <v>294</v>
      </c>
      <c r="B24" s="5">
        <v>149116</v>
      </c>
      <c r="C24" s="102">
        <v>76060</v>
      </c>
      <c r="D24" s="70">
        <v>0</v>
      </c>
      <c r="E24" s="70">
        <v>2123725</v>
      </c>
      <c r="F24" s="70">
        <v>32084</v>
      </c>
      <c r="G24" s="5">
        <v>36516</v>
      </c>
      <c r="H24" s="5">
        <v>7832</v>
      </c>
      <c r="I24" s="5">
        <v>0</v>
      </c>
      <c r="J24" s="5">
        <v>0</v>
      </c>
      <c r="K24" s="5">
        <v>0</v>
      </c>
      <c r="L24" s="5">
        <v>6681</v>
      </c>
      <c r="M24" s="5">
        <v>0</v>
      </c>
      <c r="N24" s="70">
        <v>7640</v>
      </c>
      <c r="O24" s="5">
        <v>5213</v>
      </c>
      <c r="P24" s="5">
        <v>0</v>
      </c>
      <c r="Q24" s="5">
        <v>436</v>
      </c>
      <c r="R24" s="70">
        <v>0</v>
      </c>
      <c r="S24" s="70">
        <v>0</v>
      </c>
      <c r="T24" s="70">
        <v>0</v>
      </c>
      <c r="U24" s="70">
        <v>0</v>
      </c>
      <c r="V24" s="5">
        <v>-1</v>
      </c>
      <c r="W24" s="5">
        <v>1956</v>
      </c>
      <c r="X24" s="70">
        <v>0</v>
      </c>
      <c r="Y24" s="5">
        <v>0</v>
      </c>
      <c r="Z24" s="70">
        <v>0</v>
      </c>
      <c r="AA24" s="5">
        <v>0</v>
      </c>
      <c r="AB24" s="5">
        <v>547</v>
      </c>
      <c r="AC24" s="5">
        <v>0</v>
      </c>
      <c r="AD24" s="5">
        <v>0</v>
      </c>
      <c r="AE24" s="5">
        <v>0</v>
      </c>
      <c r="AF24" s="70">
        <v>0</v>
      </c>
      <c r="AG24" s="70">
        <v>44725</v>
      </c>
      <c r="AH24" s="70">
        <v>3584</v>
      </c>
      <c r="AI24" s="70">
        <v>0</v>
      </c>
      <c r="AJ24" s="5">
        <v>0</v>
      </c>
      <c r="AK24" s="5">
        <v>0</v>
      </c>
      <c r="AL24" s="5">
        <v>0</v>
      </c>
      <c r="AM24" s="5">
        <v>0</v>
      </c>
      <c r="AN24" s="5">
        <v>1048</v>
      </c>
      <c r="AO24" s="5">
        <v>0</v>
      </c>
      <c r="AP24" s="5">
        <v>2</v>
      </c>
      <c r="AQ24" s="5">
        <v>0</v>
      </c>
      <c r="AR24" s="5">
        <v>0</v>
      </c>
      <c r="AS24" s="5">
        <v>1660</v>
      </c>
      <c r="AT24" s="5">
        <v>0</v>
      </c>
      <c r="AU24" s="5">
        <v>708</v>
      </c>
      <c r="AV24" s="5"/>
      <c r="AW24" s="4">
        <f t="shared" si="2"/>
        <v>2499532</v>
      </c>
      <c r="AX24" s="4"/>
      <c r="AY24" s="4"/>
      <c r="AZ24" s="5"/>
    </row>
    <row r="25" spans="1:52" ht="12.75">
      <c r="A25" s="149" t="s">
        <v>295</v>
      </c>
      <c r="B25" s="4">
        <f>SUM(B20:B24)</f>
        <v>13331201</v>
      </c>
      <c r="C25" s="4">
        <f>SUM(C20:C24)</f>
        <v>3356837</v>
      </c>
      <c r="D25" s="4">
        <f>SUM(D20:D24)</f>
        <v>4424482</v>
      </c>
      <c r="E25" s="4">
        <f aca="true" t="shared" si="3" ref="E25:AU25">SUM(E20:E24)</f>
        <v>4206908</v>
      </c>
      <c r="F25" s="4">
        <f t="shared" si="3"/>
        <v>1388940</v>
      </c>
      <c r="G25" s="4">
        <f t="shared" si="3"/>
        <v>674159</v>
      </c>
      <c r="H25" s="4">
        <f>SUM(H20:H24)</f>
        <v>456730</v>
      </c>
      <c r="I25" s="4">
        <f t="shared" si="3"/>
        <v>504314</v>
      </c>
      <c r="J25" s="4">
        <f t="shared" si="3"/>
        <v>440310</v>
      </c>
      <c r="K25" s="4">
        <f t="shared" si="3"/>
        <v>1036482</v>
      </c>
      <c r="L25" s="4">
        <f t="shared" si="3"/>
        <v>885232</v>
      </c>
      <c r="M25" s="4">
        <f t="shared" si="3"/>
        <v>869406</v>
      </c>
      <c r="N25" s="4">
        <f>SUM(N20:N24)</f>
        <v>503106</v>
      </c>
      <c r="O25" s="4">
        <f t="shared" si="3"/>
        <v>507236</v>
      </c>
      <c r="P25" s="4">
        <f t="shared" si="3"/>
        <v>571931</v>
      </c>
      <c r="Q25" s="4">
        <f t="shared" si="3"/>
        <v>309121</v>
      </c>
      <c r="R25" s="4">
        <f>SUM(R20:R24)</f>
        <v>878146</v>
      </c>
      <c r="S25" s="4">
        <f t="shared" si="3"/>
        <v>767969</v>
      </c>
      <c r="T25" s="4">
        <f t="shared" si="3"/>
        <v>426838</v>
      </c>
      <c r="U25" s="4">
        <f t="shared" si="3"/>
        <v>243917</v>
      </c>
      <c r="V25" s="4">
        <f>SUM(V20:V24)</f>
        <v>227277</v>
      </c>
      <c r="W25" s="4">
        <f>SUM(W20:W24)</f>
        <v>402104</v>
      </c>
      <c r="X25" s="4">
        <f t="shared" si="3"/>
        <v>389087</v>
      </c>
      <c r="Y25" s="4">
        <f>SUM(Y20:Y24)</f>
        <v>1593060</v>
      </c>
      <c r="Z25" s="4">
        <f t="shared" si="3"/>
        <v>321265</v>
      </c>
      <c r="AA25" s="4">
        <f t="shared" si="3"/>
        <v>134925</v>
      </c>
      <c r="AB25" s="4">
        <f t="shared" si="3"/>
        <v>163837</v>
      </c>
      <c r="AC25" s="4">
        <f t="shared" si="3"/>
        <v>97158</v>
      </c>
      <c r="AD25" s="4">
        <f t="shared" si="3"/>
        <v>74316</v>
      </c>
      <c r="AE25" s="4">
        <f t="shared" si="3"/>
        <v>112142</v>
      </c>
      <c r="AF25" s="4">
        <f t="shared" si="3"/>
        <v>214236</v>
      </c>
      <c r="AG25" s="4">
        <f t="shared" si="3"/>
        <v>82811</v>
      </c>
      <c r="AH25" s="4">
        <f>SUM(AH20:AH24)</f>
        <v>154353</v>
      </c>
      <c r="AI25" s="4">
        <f t="shared" si="3"/>
        <v>69780</v>
      </c>
      <c r="AJ25" s="4">
        <f t="shared" si="3"/>
        <v>81628</v>
      </c>
      <c r="AK25" s="4">
        <f t="shared" si="3"/>
        <v>72861</v>
      </c>
      <c r="AL25" s="4">
        <f t="shared" si="3"/>
        <v>42816</v>
      </c>
      <c r="AM25" s="4">
        <f t="shared" si="3"/>
        <v>39330</v>
      </c>
      <c r="AN25" s="4">
        <f t="shared" si="3"/>
        <v>40903</v>
      </c>
      <c r="AO25" s="4">
        <f t="shared" si="3"/>
        <v>39132</v>
      </c>
      <c r="AP25" s="4">
        <f t="shared" si="3"/>
        <v>40701</v>
      </c>
      <c r="AQ25" s="4">
        <f t="shared" si="3"/>
        <v>46852</v>
      </c>
      <c r="AR25" s="4">
        <f t="shared" si="3"/>
        <v>38800</v>
      </c>
      <c r="AS25" s="4">
        <f t="shared" si="3"/>
        <v>156413</v>
      </c>
      <c r="AT25" s="4">
        <f t="shared" si="3"/>
        <v>75124</v>
      </c>
      <c r="AU25" s="4">
        <f t="shared" si="3"/>
        <v>1532</v>
      </c>
      <c r="AV25" s="4"/>
      <c r="AW25" s="4">
        <f t="shared" si="2"/>
        <v>40495708</v>
      </c>
      <c r="AX25" s="4"/>
      <c r="AY25" s="4"/>
      <c r="AZ25" s="5"/>
    </row>
    <row r="26" spans="1:52" ht="8.25" customHeight="1">
      <c r="A26" s="4"/>
      <c r="C26" s="102"/>
      <c r="D26" s="70"/>
      <c r="E26" s="8"/>
      <c r="F26" s="8"/>
      <c r="N26" s="16"/>
      <c r="Q26" s="8"/>
      <c r="R26" s="111"/>
      <c r="S26" s="8"/>
      <c r="T26" s="8"/>
      <c r="U26" s="8"/>
      <c r="X26" s="8"/>
      <c r="Z26" s="8"/>
      <c r="AB26" s="8"/>
      <c r="AC26" s="16"/>
      <c r="AF26" s="8"/>
      <c r="AG26" s="8"/>
      <c r="AH26" s="4"/>
      <c r="AI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W26" s="4"/>
      <c r="AX26" s="4"/>
      <c r="AY26" s="4"/>
      <c r="AZ26" s="5"/>
    </row>
    <row r="27" spans="1:52" ht="12.75">
      <c r="A27" s="6" t="s">
        <v>296</v>
      </c>
      <c r="C27" s="102"/>
      <c r="D27" s="70"/>
      <c r="E27" s="8"/>
      <c r="F27" s="8"/>
      <c r="N27" s="16"/>
      <c r="Q27" s="8"/>
      <c r="R27" s="57"/>
      <c r="S27" s="8"/>
      <c r="T27" s="8"/>
      <c r="U27" s="8"/>
      <c r="X27" s="8"/>
      <c r="Z27" s="8"/>
      <c r="AB27" s="8"/>
      <c r="AC27" s="16"/>
      <c r="AD27" s="15">
        <v>0</v>
      </c>
      <c r="AF27" s="8"/>
      <c r="AG27" s="8"/>
      <c r="AH27" s="8"/>
      <c r="AI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W27" s="4"/>
      <c r="AX27" s="4"/>
      <c r="AY27" s="4"/>
      <c r="AZ27" s="5"/>
    </row>
    <row r="28" spans="1:52" ht="12.75">
      <c r="A28" s="6" t="s">
        <v>297</v>
      </c>
      <c r="B28" s="4">
        <f>+B17-B25</f>
        <v>97302493</v>
      </c>
      <c r="C28" s="4">
        <f>+C17-C25</f>
        <v>45425973</v>
      </c>
      <c r="D28" s="4">
        <f>+D17-D25</f>
        <v>111943500</v>
      </c>
      <c r="E28" s="4">
        <f aca="true" t="shared" si="4" ref="E28:AU28">+E17-E25</f>
        <v>27607895</v>
      </c>
      <c r="F28" s="4">
        <f t="shared" si="4"/>
        <v>16516542</v>
      </c>
      <c r="G28" s="4">
        <f t="shared" si="4"/>
        <v>21173206</v>
      </c>
      <c r="H28" s="4">
        <f>+H17-H25</f>
        <v>15492785</v>
      </c>
      <c r="I28" s="4">
        <f t="shared" si="4"/>
        <v>7204032</v>
      </c>
      <c r="J28" s="4">
        <f t="shared" si="4"/>
        <v>8066410</v>
      </c>
      <c r="K28" s="4">
        <f t="shared" si="4"/>
        <v>5178970</v>
      </c>
      <c r="L28" s="4">
        <f t="shared" si="4"/>
        <v>20255684</v>
      </c>
      <c r="M28" s="4">
        <f t="shared" si="4"/>
        <v>17425225</v>
      </c>
      <c r="N28" s="4">
        <f>+N17-N25</f>
        <v>5059349</v>
      </c>
      <c r="O28" s="4">
        <f t="shared" si="4"/>
        <v>5673892</v>
      </c>
      <c r="P28" s="4">
        <f t="shared" si="4"/>
        <v>5815135</v>
      </c>
      <c r="Q28" s="4">
        <f t="shared" si="4"/>
        <v>9222626</v>
      </c>
      <c r="R28" s="4">
        <f>+R17-R25</f>
        <v>8456405</v>
      </c>
      <c r="S28" s="4">
        <f t="shared" si="4"/>
        <v>8779291</v>
      </c>
      <c r="T28" s="4">
        <f t="shared" si="4"/>
        <v>3765208</v>
      </c>
      <c r="U28" s="4">
        <f t="shared" si="4"/>
        <v>6072915</v>
      </c>
      <c r="V28" s="4">
        <f>+V17-V25</f>
        <v>8150884</v>
      </c>
      <c r="W28" s="4">
        <f>+W17-W25</f>
        <v>2652331</v>
      </c>
      <c r="X28" s="4">
        <f t="shared" si="4"/>
        <v>4935007</v>
      </c>
      <c r="Y28" s="4">
        <f>+Y17-Y25</f>
        <v>1439775</v>
      </c>
      <c r="Z28" s="4">
        <f t="shared" si="4"/>
        <v>1180036</v>
      </c>
      <c r="AA28" s="4">
        <f t="shared" si="4"/>
        <v>4946298</v>
      </c>
      <c r="AB28" s="4">
        <f t="shared" si="4"/>
        <v>3926023</v>
      </c>
      <c r="AC28" s="4">
        <f t="shared" si="4"/>
        <v>1076868</v>
      </c>
      <c r="AD28" s="4">
        <f t="shared" si="4"/>
        <v>730737</v>
      </c>
      <c r="AE28" s="4">
        <f t="shared" si="4"/>
        <v>1703421</v>
      </c>
      <c r="AF28" s="4">
        <f t="shared" si="4"/>
        <v>1179569</v>
      </c>
      <c r="AG28" s="4">
        <f t="shared" si="4"/>
        <v>1968561</v>
      </c>
      <c r="AH28" s="4">
        <f>+AH17-AH25</f>
        <v>1817231</v>
      </c>
      <c r="AI28" s="4">
        <f t="shared" si="4"/>
        <v>538233</v>
      </c>
      <c r="AJ28" s="4">
        <f t="shared" si="4"/>
        <v>970611</v>
      </c>
      <c r="AK28" s="4">
        <f t="shared" si="4"/>
        <v>1008611</v>
      </c>
      <c r="AL28" s="4">
        <f t="shared" si="4"/>
        <v>561860</v>
      </c>
      <c r="AM28" s="4">
        <f t="shared" si="4"/>
        <v>213934</v>
      </c>
      <c r="AN28" s="4">
        <f t="shared" si="4"/>
        <v>24690</v>
      </c>
      <c r="AO28" s="4">
        <f t="shared" si="4"/>
        <v>996519</v>
      </c>
      <c r="AP28" s="4">
        <f t="shared" si="4"/>
        <v>89066</v>
      </c>
      <c r="AQ28" s="4">
        <f t="shared" si="4"/>
        <v>148580</v>
      </c>
      <c r="AR28" s="4">
        <f t="shared" si="4"/>
        <v>68841</v>
      </c>
      <c r="AS28" s="4">
        <f t="shared" si="4"/>
        <v>-8489</v>
      </c>
      <c r="AT28" s="4">
        <f t="shared" si="4"/>
        <v>8823</v>
      </c>
      <c r="AU28" s="4">
        <f t="shared" si="4"/>
        <v>7747</v>
      </c>
      <c r="AV28" s="4"/>
      <c r="AW28" s="4">
        <f>SUM(B28:AU28)</f>
        <v>486773303</v>
      </c>
      <c r="AX28" s="4"/>
      <c r="AY28" s="4"/>
      <c r="AZ28" s="5"/>
    </row>
    <row r="29" spans="1:52" ht="8.25" customHeight="1">
      <c r="A29" s="6"/>
      <c r="C29" s="102"/>
      <c r="D29" s="70"/>
      <c r="E29" s="8"/>
      <c r="F29" s="8"/>
      <c r="N29" s="16"/>
      <c r="Q29" s="8"/>
      <c r="R29" s="57"/>
      <c r="S29" s="8"/>
      <c r="T29" s="8"/>
      <c r="U29" s="8"/>
      <c r="X29" s="8"/>
      <c r="Z29" s="8"/>
      <c r="AB29" s="8"/>
      <c r="AC29" s="16"/>
      <c r="AF29" s="8"/>
      <c r="AG29" s="8"/>
      <c r="AH29" s="4"/>
      <c r="AI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W29" s="4"/>
      <c r="AX29" s="4"/>
      <c r="AY29" s="4"/>
      <c r="AZ29" s="5"/>
    </row>
    <row r="30" spans="1:52" ht="12.75">
      <c r="A30" s="6" t="s">
        <v>298</v>
      </c>
      <c r="C30" s="102"/>
      <c r="D30" s="70"/>
      <c r="E30" s="8"/>
      <c r="F30" s="8"/>
      <c r="N30" s="16"/>
      <c r="Q30" s="8"/>
      <c r="R30" s="57"/>
      <c r="S30" s="8"/>
      <c r="T30" s="8"/>
      <c r="U30" s="8"/>
      <c r="X30" s="8"/>
      <c r="Z30" s="8"/>
      <c r="AB30" s="8"/>
      <c r="AC30" s="16"/>
      <c r="AF30" s="8"/>
      <c r="AG30" s="8"/>
      <c r="AH30" s="8"/>
      <c r="AI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W30" s="4"/>
      <c r="AX30" s="4"/>
      <c r="AY30" s="4"/>
      <c r="AZ30" s="5"/>
    </row>
    <row r="31" spans="1:52" ht="12.75">
      <c r="A31" s="7" t="s">
        <v>299</v>
      </c>
      <c r="B31" s="5">
        <v>40844918</v>
      </c>
      <c r="C31" s="102">
        <v>25924423</v>
      </c>
      <c r="D31" s="70">
        <v>67614853</v>
      </c>
      <c r="E31" s="70">
        <v>10648301</v>
      </c>
      <c r="F31" s="70">
        <v>8465979</v>
      </c>
      <c r="G31" s="5">
        <v>13929946</v>
      </c>
      <c r="H31" s="5">
        <v>10872399</v>
      </c>
      <c r="I31" s="5">
        <v>1683107</v>
      </c>
      <c r="J31" s="5">
        <v>2338483</v>
      </c>
      <c r="K31" s="5">
        <v>1656359</v>
      </c>
      <c r="L31" s="5">
        <v>17259738</v>
      </c>
      <c r="M31" s="5">
        <v>11613428</v>
      </c>
      <c r="N31" s="70">
        <v>3105359</v>
      </c>
      <c r="O31" s="5">
        <v>3891315</v>
      </c>
      <c r="P31" s="5">
        <v>2436220</v>
      </c>
      <c r="Q31" s="5">
        <v>5232801</v>
      </c>
      <c r="R31" s="70">
        <v>4346368</v>
      </c>
      <c r="S31" s="70">
        <v>8129396</v>
      </c>
      <c r="T31" s="70">
        <v>1825876</v>
      </c>
      <c r="U31" s="70">
        <v>2755129</v>
      </c>
      <c r="V31" s="5">
        <v>7245316</v>
      </c>
      <c r="W31" s="5">
        <v>1022027</v>
      </c>
      <c r="X31" s="70">
        <v>3605676</v>
      </c>
      <c r="Y31" s="5">
        <v>757717</v>
      </c>
      <c r="Z31" s="70">
        <v>191025</v>
      </c>
      <c r="AA31" s="5">
        <v>4245027</v>
      </c>
      <c r="AB31" s="5">
        <v>3541792</v>
      </c>
      <c r="AC31" s="5">
        <v>889708</v>
      </c>
      <c r="AD31" s="5">
        <v>333289</v>
      </c>
      <c r="AE31" s="5">
        <v>1588355</v>
      </c>
      <c r="AF31" s="70">
        <v>387006</v>
      </c>
      <c r="AG31" s="70">
        <v>1927296</v>
      </c>
      <c r="AH31" s="70">
        <v>1355352</v>
      </c>
      <c r="AI31" s="70">
        <v>322029</v>
      </c>
      <c r="AJ31" s="5">
        <v>922431</v>
      </c>
      <c r="AK31" s="5">
        <v>1008553</v>
      </c>
      <c r="AL31" s="5">
        <v>556450</v>
      </c>
      <c r="AM31" s="5">
        <v>195417</v>
      </c>
      <c r="AN31" s="5">
        <v>0</v>
      </c>
      <c r="AO31" s="5">
        <v>996943</v>
      </c>
      <c r="AP31" s="5">
        <v>0</v>
      </c>
      <c r="AQ31" s="5">
        <v>131622</v>
      </c>
      <c r="AR31" s="5">
        <v>61750</v>
      </c>
      <c r="AS31" s="5">
        <v>0</v>
      </c>
      <c r="AT31" s="5">
        <v>0</v>
      </c>
      <c r="AU31" s="5">
        <v>0</v>
      </c>
      <c r="AV31" s="5"/>
      <c r="AW31" s="4">
        <f aca="true" t="shared" si="5" ref="AW31:AW38">SUM(B31:AU31)</f>
        <v>275859179</v>
      </c>
      <c r="AX31" s="4"/>
      <c r="AY31" s="4"/>
      <c r="AZ31" s="5"/>
    </row>
    <row r="32" spans="1:52" ht="12.75">
      <c r="A32" s="7" t="s">
        <v>300</v>
      </c>
      <c r="B32" s="5">
        <v>44313063</v>
      </c>
      <c r="C32" s="102">
        <v>11615716</v>
      </c>
      <c r="D32" s="70">
        <v>42357877</v>
      </c>
      <c r="E32" s="70">
        <v>15883662</v>
      </c>
      <c r="F32" s="70">
        <v>8423275</v>
      </c>
      <c r="G32" s="5">
        <v>5488528</v>
      </c>
      <c r="H32" s="5">
        <v>4230497</v>
      </c>
      <c r="I32" s="5">
        <v>4902042</v>
      </c>
      <c r="J32" s="5">
        <v>3456034</v>
      </c>
      <c r="K32" s="5">
        <v>3165767</v>
      </c>
      <c r="L32" s="5">
        <v>2876106</v>
      </c>
      <c r="M32" s="5">
        <v>4880436</v>
      </c>
      <c r="N32" s="70">
        <v>1535674</v>
      </c>
      <c r="O32" s="5">
        <v>1872440</v>
      </c>
      <c r="P32" s="5">
        <v>2945561</v>
      </c>
      <c r="Q32" s="5">
        <v>3661900</v>
      </c>
      <c r="R32" s="70">
        <v>3042242</v>
      </c>
      <c r="S32" s="70">
        <v>677343</v>
      </c>
      <c r="T32" s="70">
        <v>1862363</v>
      </c>
      <c r="U32" s="70">
        <v>1863625</v>
      </c>
      <c r="V32" s="5">
        <v>125000</v>
      </c>
      <c r="W32" s="5">
        <v>1633065</v>
      </c>
      <c r="X32" s="70">
        <v>294466</v>
      </c>
      <c r="Y32" s="5">
        <v>679039</v>
      </c>
      <c r="Z32" s="70">
        <v>1338832</v>
      </c>
      <c r="AA32" s="5">
        <v>699605</v>
      </c>
      <c r="AB32" s="5">
        <v>402460</v>
      </c>
      <c r="AC32" s="5">
        <v>168542</v>
      </c>
      <c r="AD32" s="5">
        <v>347439</v>
      </c>
      <c r="AE32" s="5">
        <v>70293</v>
      </c>
      <c r="AF32" s="70">
        <v>778931</v>
      </c>
      <c r="AG32" s="70">
        <v>5172</v>
      </c>
      <c r="AH32" s="70">
        <v>179282</v>
      </c>
      <c r="AI32" s="70">
        <v>172983</v>
      </c>
      <c r="AJ32" s="5">
        <v>21693</v>
      </c>
      <c r="AK32" s="5">
        <v>0</v>
      </c>
      <c r="AL32" s="5">
        <v>0</v>
      </c>
      <c r="AM32" s="5">
        <v>12474</v>
      </c>
      <c r="AN32" s="5">
        <v>0</v>
      </c>
      <c r="AO32" s="5">
        <v>0</v>
      </c>
      <c r="AP32" s="5">
        <v>62923</v>
      </c>
      <c r="AQ32" s="5">
        <v>11827</v>
      </c>
      <c r="AR32" s="5">
        <v>3333</v>
      </c>
      <c r="AS32" s="5">
        <v>0</v>
      </c>
      <c r="AT32" s="5">
        <v>0</v>
      </c>
      <c r="AU32" s="5">
        <v>0</v>
      </c>
      <c r="AV32" s="5"/>
      <c r="AW32" s="4">
        <f t="shared" si="5"/>
        <v>176061510</v>
      </c>
      <c r="AX32" s="4"/>
      <c r="AY32" s="4"/>
      <c r="AZ32" s="5"/>
    </row>
    <row r="33" spans="1:52" ht="12.75">
      <c r="A33" s="7" t="s">
        <v>301</v>
      </c>
      <c r="B33" s="5">
        <v>9167550</v>
      </c>
      <c r="C33" s="102">
        <v>8735282</v>
      </c>
      <c r="D33" s="70">
        <v>1441897</v>
      </c>
      <c r="E33" s="70">
        <v>933175</v>
      </c>
      <c r="F33" s="70">
        <v>0</v>
      </c>
      <c r="G33" s="5">
        <v>124165</v>
      </c>
      <c r="H33" s="5">
        <v>0</v>
      </c>
      <c r="I33" s="5">
        <v>477115</v>
      </c>
      <c r="J33" s="5">
        <v>1969540</v>
      </c>
      <c r="K33" s="5">
        <v>337652</v>
      </c>
      <c r="L33" s="5">
        <v>158681</v>
      </c>
      <c r="M33" s="5">
        <v>119184</v>
      </c>
      <c r="N33" s="70">
        <v>366214</v>
      </c>
      <c r="O33" s="5">
        <v>40036</v>
      </c>
      <c r="P33" s="5">
        <v>123790</v>
      </c>
      <c r="Q33" s="5">
        <v>175293</v>
      </c>
      <c r="R33" s="70">
        <v>471450</v>
      </c>
      <c r="S33" s="70">
        <v>27263</v>
      </c>
      <c r="T33" s="70">
        <v>0</v>
      </c>
      <c r="U33" s="70">
        <v>1353844</v>
      </c>
      <c r="V33" s="5">
        <v>0</v>
      </c>
      <c r="W33" s="5">
        <v>0</v>
      </c>
      <c r="X33" s="70">
        <v>731843</v>
      </c>
      <c r="Y33" s="5">
        <v>0</v>
      </c>
      <c r="Z33" s="70">
        <v>1000</v>
      </c>
      <c r="AA33" s="5">
        <v>0</v>
      </c>
      <c r="AB33" s="5">
        <v>2000</v>
      </c>
      <c r="AC33" s="5">
        <v>0</v>
      </c>
      <c r="AD33" s="5">
        <v>0</v>
      </c>
      <c r="AE33" s="5">
        <v>0</v>
      </c>
      <c r="AF33" s="70">
        <v>3200</v>
      </c>
      <c r="AG33" s="70">
        <v>19500</v>
      </c>
      <c r="AH33" s="70">
        <v>212009</v>
      </c>
      <c r="AI33" s="70">
        <v>18556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/>
      <c r="AW33" s="4">
        <f t="shared" si="5"/>
        <v>27010239</v>
      </c>
      <c r="AX33" s="4"/>
      <c r="AY33" s="4"/>
      <c r="AZ33" s="5"/>
    </row>
    <row r="34" spans="1:52" ht="12.75">
      <c r="A34" s="7" t="s">
        <v>302</v>
      </c>
      <c r="B34" s="5">
        <v>73311</v>
      </c>
      <c r="C34" s="102">
        <v>0</v>
      </c>
      <c r="D34" s="70">
        <v>0</v>
      </c>
      <c r="E34" s="70">
        <v>0</v>
      </c>
      <c r="F34" s="70">
        <v>0</v>
      </c>
      <c r="G34" s="5">
        <v>439979</v>
      </c>
      <c r="H34" s="5">
        <v>273664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70">
        <v>0</v>
      </c>
      <c r="O34" s="5">
        <v>0</v>
      </c>
      <c r="P34" s="5">
        <v>0</v>
      </c>
      <c r="Q34" s="5">
        <v>86454</v>
      </c>
      <c r="R34" s="70">
        <v>0</v>
      </c>
      <c r="S34" s="70">
        <v>0</v>
      </c>
      <c r="T34" s="70">
        <v>0</v>
      </c>
      <c r="U34" s="70">
        <v>26662</v>
      </c>
      <c r="V34" s="5">
        <v>391048</v>
      </c>
      <c r="W34" s="5">
        <v>11508</v>
      </c>
      <c r="X34" s="70">
        <v>0</v>
      </c>
      <c r="Y34" s="5">
        <v>0</v>
      </c>
      <c r="Z34" s="70">
        <v>0</v>
      </c>
      <c r="AA34" s="5">
        <v>0</v>
      </c>
      <c r="AB34" s="5">
        <v>0</v>
      </c>
      <c r="AC34" s="5">
        <v>0</v>
      </c>
      <c r="AD34" s="5">
        <v>41500</v>
      </c>
      <c r="AE34" s="5">
        <v>0</v>
      </c>
      <c r="AF34" s="70">
        <v>0</v>
      </c>
      <c r="AG34" s="70">
        <v>0</v>
      </c>
      <c r="AH34" s="70">
        <v>0</v>
      </c>
      <c r="AI34" s="70">
        <v>0</v>
      </c>
      <c r="AJ34" s="5">
        <v>0</v>
      </c>
      <c r="AK34" s="5">
        <v>0</v>
      </c>
      <c r="AL34" s="5">
        <v>0</v>
      </c>
      <c r="AM34" s="5">
        <v>0</v>
      </c>
      <c r="AN34" s="5">
        <v>13725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/>
      <c r="AW34" s="4">
        <f t="shared" si="5"/>
        <v>1357851</v>
      </c>
      <c r="AX34" s="4"/>
      <c r="AY34" s="4"/>
      <c r="AZ34" s="5"/>
    </row>
    <row r="35" spans="1:52" ht="12.75">
      <c r="A35" s="7" t="s">
        <v>303</v>
      </c>
      <c r="B35" s="5">
        <v>3578</v>
      </c>
      <c r="C35" s="102">
        <v>30513</v>
      </c>
      <c r="D35" s="70">
        <v>42334</v>
      </c>
      <c r="E35" s="70">
        <v>0</v>
      </c>
      <c r="F35" s="70">
        <v>3280</v>
      </c>
      <c r="G35" s="5">
        <v>0</v>
      </c>
      <c r="H35" s="5">
        <v>0</v>
      </c>
      <c r="I35" s="5">
        <v>686</v>
      </c>
      <c r="J35" s="5">
        <v>56767</v>
      </c>
      <c r="K35" s="5">
        <v>31576</v>
      </c>
      <c r="L35" s="5">
        <v>0</v>
      </c>
      <c r="M35" s="5">
        <v>0</v>
      </c>
      <c r="N35" s="70">
        <v>0</v>
      </c>
      <c r="O35" s="5">
        <v>0</v>
      </c>
      <c r="P35" s="5">
        <v>2479</v>
      </c>
      <c r="Q35" s="5">
        <v>2109</v>
      </c>
      <c r="R35" s="70">
        <v>398</v>
      </c>
      <c r="S35" s="70">
        <v>157</v>
      </c>
      <c r="T35" s="70">
        <v>104</v>
      </c>
      <c r="U35" s="70">
        <v>13840</v>
      </c>
      <c r="V35" s="5">
        <v>0</v>
      </c>
      <c r="W35" s="5">
        <v>0</v>
      </c>
      <c r="X35" s="70">
        <v>0</v>
      </c>
      <c r="Y35" s="5">
        <v>0</v>
      </c>
      <c r="Z35" s="70">
        <v>0</v>
      </c>
      <c r="AA35" s="5">
        <v>0</v>
      </c>
      <c r="AB35" s="5">
        <v>0</v>
      </c>
      <c r="AC35" s="5">
        <v>170</v>
      </c>
      <c r="AD35" s="5">
        <v>0</v>
      </c>
      <c r="AE35" s="5">
        <v>0</v>
      </c>
      <c r="AF35" s="70">
        <v>5986</v>
      </c>
      <c r="AG35" s="70">
        <v>0</v>
      </c>
      <c r="AH35" s="70">
        <v>0</v>
      </c>
      <c r="AI35" s="70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/>
      <c r="AW35" s="4">
        <f t="shared" si="5"/>
        <v>193977</v>
      </c>
      <c r="AX35" s="4"/>
      <c r="AY35" s="4"/>
      <c r="AZ35" s="5"/>
    </row>
    <row r="36" spans="1:52" ht="12.75">
      <c r="A36" s="7" t="s">
        <v>304</v>
      </c>
      <c r="B36" s="5">
        <v>0</v>
      </c>
      <c r="C36" s="102">
        <v>0</v>
      </c>
      <c r="D36" s="70">
        <v>0</v>
      </c>
      <c r="E36" s="70">
        <v>0</v>
      </c>
      <c r="F36" s="70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70">
        <v>0</v>
      </c>
      <c r="O36" s="5">
        <v>0</v>
      </c>
      <c r="P36" s="5">
        <v>0</v>
      </c>
      <c r="Q36" s="5">
        <v>0</v>
      </c>
      <c r="R36" s="70">
        <v>0</v>
      </c>
      <c r="S36" s="70">
        <v>0</v>
      </c>
      <c r="T36" s="70">
        <v>0</v>
      </c>
      <c r="U36" s="70">
        <v>0</v>
      </c>
      <c r="V36" s="5">
        <v>0</v>
      </c>
      <c r="W36" s="5">
        <v>0</v>
      </c>
      <c r="X36" s="70">
        <v>17474</v>
      </c>
      <c r="Y36" s="5">
        <v>0</v>
      </c>
      <c r="Z36" s="70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70">
        <v>0</v>
      </c>
      <c r="AG36" s="70">
        <v>0</v>
      </c>
      <c r="AH36" s="70">
        <v>0</v>
      </c>
      <c r="AI36" s="70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/>
      <c r="AW36" s="4">
        <f t="shared" si="5"/>
        <v>17474</v>
      </c>
      <c r="AX36" s="4"/>
      <c r="AY36" s="4"/>
      <c r="AZ36" s="5"/>
    </row>
    <row r="37" spans="1:52" ht="12.75">
      <c r="A37" s="7" t="s">
        <v>305</v>
      </c>
      <c r="B37" s="5">
        <v>0</v>
      </c>
      <c r="C37" s="102">
        <v>0</v>
      </c>
      <c r="D37" s="70">
        <v>0</v>
      </c>
      <c r="E37" s="70">
        <v>0</v>
      </c>
      <c r="F37" s="70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70">
        <v>0</v>
      </c>
      <c r="O37" s="5">
        <v>0</v>
      </c>
      <c r="P37" s="5">
        <v>17075</v>
      </c>
      <c r="Q37" s="5">
        <v>0</v>
      </c>
      <c r="R37" s="70">
        <v>0</v>
      </c>
      <c r="S37" s="70">
        <v>0</v>
      </c>
      <c r="T37" s="70">
        <v>0</v>
      </c>
      <c r="U37" s="70">
        <v>0</v>
      </c>
      <c r="V37" s="5">
        <v>0</v>
      </c>
      <c r="W37" s="5">
        <v>0</v>
      </c>
      <c r="X37" s="70">
        <v>0</v>
      </c>
      <c r="Y37" s="5">
        <v>0</v>
      </c>
      <c r="Z37" s="70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70">
        <v>0</v>
      </c>
      <c r="AG37" s="70">
        <v>0</v>
      </c>
      <c r="AH37" s="70">
        <v>0</v>
      </c>
      <c r="AI37" s="70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/>
      <c r="AW37" s="4">
        <f t="shared" si="5"/>
        <v>17075</v>
      </c>
      <c r="AX37" s="4"/>
      <c r="AY37" s="4"/>
      <c r="AZ37" s="5"/>
    </row>
    <row r="38" spans="1:52" ht="12.75">
      <c r="A38" s="149" t="s">
        <v>306</v>
      </c>
      <c r="B38" s="4">
        <f>SUM(B31:B37)</f>
        <v>94402420</v>
      </c>
      <c r="C38" s="4">
        <f>SUM(C31:C37)</f>
        <v>46305934</v>
      </c>
      <c r="D38" s="4">
        <f>SUM(D31:D37)</f>
        <v>111456961</v>
      </c>
      <c r="E38" s="4">
        <f aca="true" t="shared" si="6" ref="E38:AU38">SUM(E31:E37)</f>
        <v>27465138</v>
      </c>
      <c r="F38" s="4">
        <f t="shared" si="6"/>
        <v>16892534</v>
      </c>
      <c r="G38" s="4">
        <f t="shared" si="6"/>
        <v>19982618</v>
      </c>
      <c r="H38" s="4">
        <f>SUM(H31:H37)</f>
        <v>15376560</v>
      </c>
      <c r="I38" s="4">
        <f t="shared" si="6"/>
        <v>7062950</v>
      </c>
      <c r="J38" s="4">
        <f t="shared" si="6"/>
        <v>7820824</v>
      </c>
      <c r="K38" s="4">
        <f t="shared" si="6"/>
        <v>5191354</v>
      </c>
      <c r="L38" s="4">
        <f t="shared" si="6"/>
        <v>20294525</v>
      </c>
      <c r="M38" s="4">
        <f t="shared" si="6"/>
        <v>16613048</v>
      </c>
      <c r="N38" s="4">
        <f>SUM(N31:N37)</f>
        <v>5007247</v>
      </c>
      <c r="O38" s="4">
        <f t="shared" si="6"/>
        <v>5803791</v>
      </c>
      <c r="P38" s="4">
        <f t="shared" si="6"/>
        <v>5525125</v>
      </c>
      <c r="Q38" s="4">
        <f t="shared" si="6"/>
        <v>9158557</v>
      </c>
      <c r="R38" s="4">
        <f>SUM(R31:R37)</f>
        <v>7860458</v>
      </c>
      <c r="S38" s="4">
        <f t="shared" si="6"/>
        <v>8834159</v>
      </c>
      <c r="T38" s="4">
        <f t="shared" si="6"/>
        <v>3688343</v>
      </c>
      <c r="U38" s="4">
        <f t="shared" si="6"/>
        <v>6013100</v>
      </c>
      <c r="V38" s="4">
        <f>SUM(V31:V37)</f>
        <v>7761364</v>
      </c>
      <c r="W38" s="4">
        <f>SUM(W31:W37)</f>
        <v>2666600</v>
      </c>
      <c r="X38" s="4">
        <f t="shared" si="6"/>
        <v>4649459</v>
      </c>
      <c r="Y38" s="4">
        <f>SUM(Y31:Y37)</f>
        <v>1436756</v>
      </c>
      <c r="Z38" s="4">
        <f t="shared" si="6"/>
        <v>1530857</v>
      </c>
      <c r="AA38" s="4">
        <f t="shared" si="6"/>
        <v>4944632</v>
      </c>
      <c r="AB38" s="4">
        <f t="shared" si="6"/>
        <v>3946252</v>
      </c>
      <c r="AC38" s="4">
        <f t="shared" si="6"/>
        <v>1058420</v>
      </c>
      <c r="AD38" s="4">
        <f t="shared" si="6"/>
        <v>722228</v>
      </c>
      <c r="AE38" s="4">
        <f t="shared" si="6"/>
        <v>1658648</v>
      </c>
      <c r="AF38" s="4">
        <f t="shared" si="6"/>
        <v>1175123</v>
      </c>
      <c r="AG38" s="4">
        <f t="shared" si="6"/>
        <v>1951968</v>
      </c>
      <c r="AH38" s="4">
        <f>SUM(AH31:AH37)</f>
        <v>1746643</v>
      </c>
      <c r="AI38" s="4">
        <f t="shared" si="6"/>
        <v>513568</v>
      </c>
      <c r="AJ38" s="4">
        <f t="shared" si="6"/>
        <v>944124</v>
      </c>
      <c r="AK38" s="4">
        <f t="shared" si="6"/>
        <v>1008553</v>
      </c>
      <c r="AL38" s="4">
        <f t="shared" si="6"/>
        <v>556450</v>
      </c>
      <c r="AM38" s="4">
        <f t="shared" si="6"/>
        <v>207891</v>
      </c>
      <c r="AN38" s="4">
        <f t="shared" si="6"/>
        <v>13725</v>
      </c>
      <c r="AO38" s="4">
        <f t="shared" si="6"/>
        <v>996943</v>
      </c>
      <c r="AP38" s="4">
        <f t="shared" si="6"/>
        <v>62923</v>
      </c>
      <c r="AQ38" s="4">
        <f t="shared" si="6"/>
        <v>143449</v>
      </c>
      <c r="AR38" s="4">
        <f t="shared" si="6"/>
        <v>65083</v>
      </c>
      <c r="AS38" s="4">
        <f t="shared" si="6"/>
        <v>0</v>
      </c>
      <c r="AT38" s="4">
        <f t="shared" si="6"/>
        <v>0</v>
      </c>
      <c r="AU38" s="4">
        <f t="shared" si="6"/>
        <v>0</v>
      </c>
      <c r="AV38" s="4"/>
      <c r="AW38" s="4">
        <f t="shared" si="5"/>
        <v>480517305</v>
      </c>
      <c r="AX38" s="4"/>
      <c r="AY38" s="4"/>
      <c r="AZ38" s="5"/>
    </row>
    <row r="39" spans="1:52" ht="8.25" customHeight="1">
      <c r="A39" s="7"/>
      <c r="C39" s="102"/>
      <c r="D39" s="70"/>
      <c r="E39" s="8"/>
      <c r="F39" s="8"/>
      <c r="N39" s="16"/>
      <c r="Q39" s="8"/>
      <c r="R39" s="111"/>
      <c r="S39" s="8"/>
      <c r="T39" s="8"/>
      <c r="U39" s="8"/>
      <c r="X39" s="8"/>
      <c r="Z39" s="8"/>
      <c r="AB39" s="8"/>
      <c r="AC39" s="16"/>
      <c r="AF39" s="8"/>
      <c r="AG39" s="8"/>
      <c r="AH39" s="4"/>
      <c r="AI39" s="8"/>
      <c r="AL39" s="8"/>
      <c r="AN39" s="8"/>
      <c r="AO39" s="8"/>
      <c r="AP39" s="8"/>
      <c r="AQ39" s="8"/>
      <c r="AR39" s="8"/>
      <c r="AS39" s="8"/>
      <c r="AT39" s="8"/>
      <c r="AU39" s="8"/>
      <c r="AW39" s="4"/>
      <c r="AX39" s="4"/>
      <c r="AY39" s="4"/>
      <c r="AZ39" s="5"/>
    </row>
    <row r="40" spans="1:52" ht="12.75">
      <c r="A40" s="6" t="s">
        <v>307</v>
      </c>
      <c r="B40" s="4">
        <f>+B28-B38</f>
        <v>2900073</v>
      </c>
      <c r="C40" s="4">
        <f>+C28-C38</f>
        <v>-879961</v>
      </c>
      <c r="D40" s="4">
        <f>+D28-D38</f>
        <v>486539</v>
      </c>
      <c r="E40" s="4">
        <f aca="true" t="shared" si="7" ref="E40:AU40">+E28-E38</f>
        <v>142757</v>
      </c>
      <c r="F40" s="4">
        <f t="shared" si="7"/>
        <v>-375992</v>
      </c>
      <c r="G40" s="4">
        <f t="shared" si="7"/>
        <v>1190588</v>
      </c>
      <c r="H40" s="4">
        <f>+H28-H38</f>
        <v>116225</v>
      </c>
      <c r="I40" s="4">
        <f t="shared" si="7"/>
        <v>141082</v>
      </c>
      <c r="J40" s="4">
        <f t="shared" si="7"/>
        <v>245586</v>
      </c>
      <c r="K40" s="4">
        <f t="shared" si="7"/>
        <v>-12384</v>
      </c>
      <c r="L40" s="4">
        <f t="shared" si="7"/>
        <v>-38841</v>
      </c>
      <c r="M40" s="4">
        <f t="shared" si="7"/>
        <v>812177</v>
      </c>
      <c r="N40" s="4">
        <f>+N28-N38</f>
        <v>52102</v>
      </c>
      <c r="O40" s="4">
        <f t="shared" si="7"/>
        <v>-129899</v>
      </c>
      <c r="P40" s="4">
        <f t="shared" si="7"/>
        <v>290010</v>
      </c>
      <c r="Q40" s="4">
        <f t="shared" si="7"/>
        <v>64069</v>
      </c>
      <c r="R40" s="4">
        <f>+R28-R38</f>
        <v>595947</v>
      </c>
      <c r="S40" s="4">
        <f t="shared" si="7"/>
        <v>-54868</v>
      </c>
      <c r="T40" s="4">
        <f t="shared" si="7"/>
        <v>76865</v>
      </c>
      <c r="U40" s="4">
        <f t="shared" si="7"/>
        <v>59815</v>
      </c>
      <c r="V40" s="4">
        <f>+V28-V38</f>
        <v>389520</v>
      </c>
      <c r="W40" s="4">
        <f>+W28-W38</f>
        <v>-14269</v>
      </c>
      <c r="X40" s="4">
        <f t="shared" si="7"/>
        <v>285548</v>
      </c>
      <c r="Y40" s="4">
        <f>+Y28-Y38</f>
        <v>3019</v>
      </c>
      <c r="Z40" s="4">
        <f t="shared" si="7"/>
        <v>-350821</v>
      </c>
      <c r="AA40" s="4">
        <f t="shared" si="7"/>
        <v>1666</v>
      </c>
      <c r="AB40" s="4">
        <f t="shared" si="7"/>
        <v>-20229</v>
      </c>
      <c r="AC40" s="4">
        <f t="shared" si="7"/>
        <v>18448</v>
      </c>
      <c r="AD40" s="4">
        <f t="shared" si="7"/>
        <v>8509</v>
      </c>
      <c r="AE40" s="4">
        <f t="shared" si="7"/>
        <v>44773</v>
      </c>
      <c r="AF40" s="4">
        <f t="shared" si="7"/>
        <v>4446</v>
      </c>
      <c r="AG40" s="4">
        <f t="shared" si="7"/>
        <v>16593</v>
      </c>
      <c r="AH40" s="4">
        <f>+AH28-AH38</f>
        <v>70588</v>
      </c>
      <c r="AI40" s="4">
        <f t="shared" si="7"/>
        <v>24665</v>
      </c>
      <c r="AJ40" s="4">
        <f t="shared" si="7"/>
        <v>26487</v>
      </c>
      <c r="AK40" s="4">
        <f t="shared" si="7"/>
        <v>58</v>
      </c>
      <c r="AL40" s="4">
        <f t="shared" si="7"/>
        <v>5410</v>
      </c>
      <c r="AM40" s="4">
        <f t="shared" si="7"/>
        <v>6043</v>
      </c>
      <c r="AN40" s="4">
        <f t="shared" si="7"/>
        <v>10965</v>
      </c>
      <c r="AO40" s="4">
        <f t="shared" si="7"/>
        <v>-424</v>
      </c>
      <c r="AP40" s="4">
        <f t="shared" si="7"/>
        <v>26143</v>
      </c>
      <c r="AQ40" s="4">
        <f t="shared" si="7"/>
        <v>5131</v>
      </c>
      <c r="AR40" s="4">
        <f t="shared" si="7"/>
        <v>3758</v>
      </c>
      <c r="AS40" s="4">
        <f t="shared" si="7"/>
        <v>-8489</v>
      </c>
      <c r="AT40" s="4">
        <f t="shared" si="7"/>
        <v>8823</v>
      </c>
      <c r="AU40" s="4">
        <f t="shared" si="7"/>
        <v>7747</v>
      </c>
      <c r="AV40" s="4"/>
      <c r="AW40" s="4">
        <f>SUM(B40:AU40)</f>
        <v>6255998</v>
      </c>
      <c r="AX40" s="4"/>
      <c r="AY40" s="4"/>
      <c r="AZ40" s="5"/>
    </row>
    <row r="41" spans="1:52" ht="8.25" customHeight="1">
      <c r="A41" s="6"/>
      <c r="C41" s="103"/>
      <c r="D41" s="70"/>
      <c r="E41" s="8"/>
      <c r="F41" s="8"/>
      <c r="N41" s="16"/>
      <c r="Q41" s="8"/>
      <c r="R41" s="110"/>
      <c r="S41" s="8"/>
      <c r="T41" s="8"/>
      <c r="U41" s="8"/>
      <c r="X41" s="8"/>
      <c r="Z41" s="8"/>
      <c r="AB41" s="8"/>
      <c r="AC41" s="16"/>
      <c r="AF41" s="8"/>
      <c r="AG41" s="8"/>
      <c r="AH41" s="4"/>
      <c r="AI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W41" s="4"/>
      <c r="AX41" s="4"/>
      <c r="AY41" s="4"/>
      <c r="AZ41" s="5"/>
    </row>
    <row r="42" spans="1:52" ht="12.75">
      <c r="A42" s="6" t="s">
        <v>308</v>
      </c>
      <c r="B42" s="4">
        <v>1571177</v>
      </c>
      <c r="C42" s="102">
        <v>4384274</v>
      </c>
      <c r="D42" s="70">
        <v>1564665</v>
      </c>
      <c r="E42" s="4">
        <v>349119</v>
      </c>
      <c r="F42" s="4">
        <v>864334</v>
      </c>
      <c r="G42" s="4">
        <v>241559</v>
      </c>
      <c r="H42" s="4">
        <v>129892</v>
      </c>
      <c r="I42" s="4">
        <v>485773</v>
      </c>
      <c r="J42" s="4">
        <v>378533</v>
      </c>
      <c r="K42" s="4">
        <v>491899</v>
      </c>
      <c r="L42" s="4">
        <v>525265</v>
      </c>
      <c r="M42" s="4">
        <v>182233</v>
      </c>
      <c r="N42" s="4">
        <v>16899</v>
      </c>
      <c r="O42" s="4">
        <v>204608</v>
      </c>
      <c r="P42" s="4">
        <v>467454</v>
      </c>
      <c r="Q42" s="4">
        <v>9533</v>
      </c>
      <c r="R42" s="4">
        <v>218841</v>
      </c>
      <c r="S42" s="4">
        <v>142368</v>
      </c>
      <c r="T42" s="4">
        <v>104654</v>
      </c>
      <c r="U42" s="4">
        <v>156302</v>
      </c>
      <c r="V42" s="4">
        <v>42329</v>
      </c>
      <c r="W42" s="4">
        <v>26902</v>
      </c>
      <c r="X42" s="4">
        <v>39240</v>
      </c>
      <c r="Y42" s="4">
        <v>156545</v>
      </c>
      <c r="Z42" s="4">
        <v>400910</v>
      </c>
      <c r="AA42" s="4">
        <v>1150</v>
      </c>
      <c r="AB42" s="4">
        <v>21487</v>
      </c>
      <c r="AC42" s="4">
        <v>484291</v>
      </c>
      <c r="AD42" s="4">
        <v>82735</v>
      </c>
      <c r="AE42" s="4">
        <v>1573</v>
      </c>
      <c r="AF42" s="4">
        <v>10</v>
      </c>
      <c r="AG42" s="4">
        <v>5964</v>
      </c>
      <c r="AH42" s="4">
        <v>21413</v>
      </c>
      <c r="AI42" s="4">
        <v>8130</v>
      </c>
      <c r="AJ42" s="4">
        <v>1631</v>
      </c>
      <c r="AK42" s="4">
        <v>1656</v>
      </c>
      <c r="AL42" s="4">
        <v>348</v>
      </c>
      <c r="AM42" s="4">
        <v>66015</v>
      </c>
      <c r="AN42" s="4">
        <v>1716</v>
      </c>
      <c r="AO42" s="4">
        <v>1671</v>
      </c>
      <c r="AP42" s="4">
        <v>47699</v>
      </c>
      <c r="AQ42" s="4">
        <v>5214</v>
      </c>
      <c r="AR42" s="4">
        <v>27118</v>
      </c>
      <c r="AS42" s="4">
        <v>46792</v>
      </c>
      <c r="AT42" s="4">
        <v>43532</v>
      </c>
      <c r="AU42" s="4">
        <v>50</v>
      </c>
      <c r="AV42" s="4"/>
      <c r="AW42" s="4">
        <f>SUM(B42:AU42)</f>
        <v>14025503</v>
      </c>
      <c r="AX42" s="4"/>
      <c r="AY42" s="4"/>
      <c r="AZ42" s="5"/>
    </row>
    <row r="43" spans="1:52" ht="12.75" customHeight="1">
      <c r="A43" s="7"/>
      <c r="C43" s="104"/>
      <c r="D43" s="8"/>
      <c r="E43" s="8"/>
      <c r="F43" s="8"/>
      <c r="N43" s="16"/>
      <c r="Q43" s="8"/>
      <c r="R43" s="57"/>
      <c r="S43" s="8"/>
      <c r="T43" s="8"/>
      <c r="U43" s="8"/>
      <c r="W43" s="15">
        <v>0</v>
      </c>
      <c r="X43" s="8"/>
      <c r="Z43" s="8"/>
      <c r="AB43" s="8"/>
      <c r="AC43" s="16"/>
      <c r="AF43" s="8"/>
      <c r="AG43" s="8"/>
      <c r="AH43" s="4"/>
      <c r="AI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W43" s="4"/>
      <c r="AX43" s="4"/>
      <c r="AY43" s="4"/>
      <c r="AZ43" s="5"/>
    </row>
    <row r="44" spans="1:52" ht="12.75">
      <c r="A44" s="6" t="s">
        <v>309</v>
      </c>
      <c r="B44" s="4">
        <f>+B40+B42</f>
        <v>4471250</v>
      </c>
      <c r="C44" s="4">
        <f>+C40+C42</f>
        <v>3504313</v>
      </c>
      <c r="D44" s="4">
        <f aca="true" t="shared" si="8" ref="D44:AU44">+D40+D42</f>
        <v>2051204</v>
      </c>
      <c r="E44" s="4">
        <f t="shared" si="8"/>
        <v>491876</v>
      </c>
      <c r="F44" s="4">
        <f t="shared" si="8"/>
        <v>488342</v>
      </c>
      <c r="G44" s="4">
        <f t="shared" si="8"/>
        <v>1432147</v>
      </c>
      <c r="H44" s="4">
        <f>+H40+H42</f>
        <v>246117</v>
      </c>
      <c r="I44" s="4">
        <f t="shared" si="8"/>
        <v>626855</v>
      </c>
      <c r="J44" s="4">
        <f t="shared" si="8"/>
        <v>624119</v>
      </c>
      <c r="K44" s="4">
        <f t="shared" si="8"/>
        <v>479515</v>
      </c>
      <c r="L44" s="4">
        <f t="shared" si="8"/>
        <v>486424</v>
      </c>
      <c r="M44" s="4">
        <f t="shared" si="8"/>
        <v>994410</v>
      </c>
      <c r="N44" s="4">
        <f>+N40+N42</f>
        <v>69001</v>
      </c>
      <c r="O44" s="4">
        <f t="shared" si="8"/>
        <v>74709</v>
      </c>
      <c r="P44" s="4">
        <f t="shared" si="8"/>
        <v>757464</v>
      </c>
      <c r="Q44" s="4">
        <f t="shared" si="8"/>
        <v>73602</v>
      </c>
      <c r="R44" s="4">
        <f>+R40+R42</f>
        <v>814788</v>
      </c>
      <c r="S44" s="4">
        <f t="shared" si="8"/>
        <v>87500</v>
      </c>
      <c r="T44" s="4">
        <f t="shared" si="8"/>
        <v>181519</v>
      </c>
      <c r="U44" s="4">
        <f t="shared" si="8"/>
        <v>216117</v>
      </c>
      <c r="V44" s="4">
        <f>+V40+V42</f>
        <v>431849</v>
      </c>
      <c r="W44" s="4">
        <f>+W40+W42</f>
        <v>12633</v>
      </c>
      <c r="X44" s="4">
        <f t="shared" si="8"/>
        <v>324788</v>
      </c>
      <c r="Y44" s="4">
        <f>+Y40+Y42</f>
        <v>159564</v>
      </c>
      <c r="Z44" s="4">
        <f t="shared" si="8"/>
        <v>50089</v>
      </c>
      <c r="AA44" s="4">
        <f t="shared" si="8"/>
        <v>2816</v>
      </c>
      <c r="AB44" s="4">
        <f t="shared" si="8"/>
        <v>1258</v>
      </c>
      <c r="AC44" s="4">
        <f t="shared" si="8"/>
        <v>502739</v>
      </c>
      <c r="AD44" s="4">
        <f t="shared" si="8"/>
        <v>91244</v>
      </c>
      <c r="AE44" s="4">
        <f t="shared" si="8"/>
        <v>46346</v>
      </c>
      <c r="AF44" s="4">
        <f t="shared" si="8"/>
        <v>4456</v>
      </c>
      <c r="AG44" s="4">
        <f t="shared" si="8"/>
        <v>22557</v>
      </c>
      <c r="AH44" s="4">
        <f>+AH40+AH42</f>
        <v>92001</v>
      </c>
      <c r="AI44" s="4">
        <f t="shared" si="8"/>
        <v>32795</v>
      </c>
      <c r="AJ44" s="4">
        <f t="shared" si="8"/>
        <v>28118</v>
      </c>
      <c r="AK44" s="4">
        <f t="shared" si="8"/>
        <v>1714</v>
      </c>
      <c r="AL44" s="4">
        <f t="shared" si="8"/>
        <v>5758</v>
      </c>
      <c r="AM44" s="4">
        <f t="shared" si="8"/>
        <v>72058</v>
      </c>
      <c r="AN44" s="4">
        <f t="shared" si="8"/>
        <v>12681</v>
      </c>
      <c r="AO44" s="4">
        <f t="shared" si="8"/>
        <v>1247</v>
      </c>
      <c r="AP44" s="4">
        <f t="shared" si="8"/>
        <v>73842</v>
      </c>
      <c r="AQ44" s="4">
        <f t="shared" si="8"/>
        <v>10345</v>
      </c>
      <c r="AR44" s="4">
        <f t="shared" si="8"/>
        <v>30876</v>
      </c>
      <c r="AS44" s="4">
        <f t="shared" si="8"/>
        <v>38303</v>
      </c>
      <c r="AT44" s="4">
        <f t="shared" si="8"/>
        <v>52355</v>
      </c>
      <c r="AU44" s="4">
        <f t="shared" si="8"/>
        <v>7797</v>
      </c>
      <c r="AV44" s="4"/>
      <c r="AW44" s="4">
        <f>SUM(B44:AU44)</f>
        <v>20281501</v>
      </c>
      <c r="AX44" s="4"/>
      <c r="AY44" s="4"/>
      <c r="AZ44" s="5"/>
    </row>
    <row r="45" spans="19:51" ht="14.25" customHeight="1">
      <c r="S45" s="8"/>
      <c r="AH45" s="4"/>
      <c r="AW45" s="4"/>
      <c r="AX45" s="4"/>
      <c r="AY45" s="4"/>
    </row>
    <row r="46" spans="1:52" s="193" customFormat="1" ht="12.75" hidden="1">
      <c r="A46" s="193" t="s">
        <v>398</v>
      </c>
      <c r="B46" s="194">
        <f>+B44-'4.1. Samtryggingard.'!C160-'4.1. Samtryggingard.'!D160-'5.1. Séreignard.'!C162-'5.1. Séreignard.'!D162-'5.1. Séreignard.'!E162</f>
        <v>0</v>
      </c>
      <c r="C46" s="194">
        <f>+C44-'4.1. Samtryggingard.'!E160-'5.1. Séreignard.'!F162</f>
        <v>0</v>
      </c>
      <c r="D46" s="194">
        <f>+D44-'4.1. Samtryggingard.'!F160-'5.1. Séreignard.'!G162-'5.1. Séreignard.'!H162</f>
        <v>0</v>
      </c>
      <c r="E46" s="194">
        <f>+E44-'4.1. Samtryggingard.'!G160-'5.1. Séreignard.'!I162-'5.1. Séreignard.'!J162-'5.1. Séreignard.'!K162</f>
        <v>0</v>
      </c>
      <c r="F46" s="194">
        <f>+F44-'4.1. Samtryggingard.'!H160-'4.1. Samtryggingard.'!I160-'5.1. Séreignard.'!L162-'5.1. Séreignard.'!M162</f>
        <v>0</v>
      </c>
      <c r="G46" s="194">
        <f>+G44-'4.1. Samtryggingard.'!J160-'5.1. Séreignard.'!N162-'5.1. Séreignard.'!O162</f>
        <v>1386466</v>
      </c>
      <c r="H46" s="194">
        <f>+H44-'4.1. Samtryggingard.'!K160-'5.1. Séreignard.'!P162-'5.1. Séreignard.'!Q162-'5.1. Séreignard.'!R162</f>
        <v>187428</v>
      </c>
      <c r="I46" s="194">
        <f>+I44-'4.1. Samtryggingard.'!L160-'5.1. Séreignard.'!S162</f>
        <v>-1290682</v>
      </c>
      <c r="J46" s="194">
        <f>+J44-'4.1. Samtryggingard.'!M160-'5.1. Séreignard.'!T162-'5.1. Séreignard.'!U162-'5.1. Séreignard.'!V162-'5.1. Séreignard.'!W162</f>
        <v>-193315</v>
      </c>
      <c r="K46" s="194">
        <f>+K44-'4.1. Samtryggingard.'!N160-'5.1. Séreignard.'!X162-'5.1. Séreignard.'!Y162</f>
        <v>55576</v>
      </c>
      <c r="L46" s="194">
        <f>+L44-'4.1. Samtryggingard.'!O160-'4.1. Samtryggingard.'!P160</f>
        <v>140887</v>
      </c>
      <c r="M46" s="194">
        <f>+M44-'4.1. Samtryggingard.'!Q160-'4.1. Samtryggingard.'!R160-'5.1. Séreignard.'!Z162</f>
        <v>-190610</v>
      </c>
      <c r="N46" s="194">
        <f>+N44-'4.1. Samtryggingard.'!S160</f>
        <v>0</v>
      </c>
      <c r="O46" s="194">
        <f>+O44-'4.1. Samtryggingard.'!T160-'5.1. Séreignard.'!AA162</f>
        <v>6004</v>
      </c>
      <c r="P46" s="194">
        <f>+P44-'4.1. Samtryggingard.'!U160-'5.1. Séreignard.'!AB162</f>
        <v>-48609</v>
      </c>
      <c r="Q46" s="194">
        <f>+Q44-'4.1. Samtryggingard.'!V160-'5.1. Séreignard.'!AC162</f>
        <v>14263</v>
      </c>
      <c r="R46" s="194">
        <f>+R44-'4.1. Samtryggingard.'!W160</f>
        <v>0</v>
      </c>
      <c r="S46" s="194">
        <f>+S44-'4.1. Samtryggingard.'!X160</f>
        <v>0</v>
      </c>
      <c r="T46" s="194" t="e">
        <f>+T44-'4.1. Samtryggingard.'!Y160-'5.1. Séreignard.'!AD162-'5.1. Séreignard.'!#REF!</f>
        <v>#REF!</v>
      </c>
      <c r="U46" s="194">
        <f>+U44-'4.1. Samtryggingard.'!Z160</f>
        <v>30527</v>
      </c>
      <c r="V46" s="194" t="e">
        <f>+V44-'4.1. Samtryggingard.'!AA160-'4.1. Samtryggingard.'!AB160-'5.1. Séreignard.'!#REF!-'5.1. Séreignard.'!AE162-'5.1. Séreignard.'!#REF!</f>
        <v>#REF!</v>
      </c>
      <c r="W46" s="194" t="e">
        <f>+W44-'4.1. Samtryggingard.'!AC160-'5.1. Séreignard.'!#REF!</f>
        <v>#REF!</v>
      </c>
      <c r="X46" s="194">
        <f>+X44-'4.1. Samtryggingard.'!AD160</f>
        <v>0</v>
      </c>
      <c r="Y46" s="194" t="e">
        <f>+Y44-'4.1. Samtryggingard.'!AE160-'5.1. Séreignard.'!#REF!-'5.1. Séreignard.'!#REF!-'5.1. Séreignard.'!#REF!-'5.1. Séreignard.'!AF162</f>
        <v>#REF!</v>
      </c>
      <c r="Z46" s="194">
        <f>+Z44-'4.1. Samtryggingard.'!AF160</f>
        <v>0</v>
      </c>
      <c r="AA46" s="194">
        <f>+AA44-'4.1. Samtryggingard.'!AG160</f>
        <v>0</v>
      </c>
      <c r="AB46" s="194">
        <f>+AB44-'4.1. Samtryggingard.'!AH160</f>
        <v>468</v>
      </c>
      <c r="AC46" s="194">
        <f>+AC44-'4.1. Samtryggingard.'!AI160</f>
        <v>502271</v>
      </c>
      <c r="AD46" s="194">
        <f>+AD44-'4.1. Samtryggingard.'!AJ160-'4.1. Samtryggingard.'!AK160</f>
        <v>-502739</v>
      </c>
      <c r="AE46" s="194">
        <f>+AE44-'4.1. Samtryggingard.'!AL160-'5.1. Séreignard.'!AG162</f>
        <v>-161</v>
      </c>
      <c r="AF46" s="194">
        <f>+AF44-'4.1. Samtryggingard.'!AM160</f>
        <v>0</v>
      </c>
      <c r="AG46" s="194">
        <f>+AG44-'4.1. Samtryggingard.'!AN160</f>
        <v>2449</v>
      </c>
      <c r="AH46" s="194">
        <f>+AH44-'4.1. Samtryggingard.'!AO160-'5.1. Séreignard.'!AH162</f>
        <v>-27014</v>
      </c>
      <c r="AI46" s="194">
        <f>+AI44-'4.1. Samtryggingard.'!AP160</f>
        <v>0</v>
      </c>
      <c r="AJ46" s="194">
        <f>+AJ44-'4.1. Samtryggingard.'!AQ160</f>
        <v>0</v>
      </c>
      <c r="AK46" s="194">
        <f>+AK44-'4.1. Samtryggingard.'!AR160</f>
        <v>0</v>
      </c>
      <c r="AL46" s="194">
        <f>+AL44-'4.1. Samtryggingard.'!AS160</f>
        <v>0</v>
      </c>
      <c r="AM46" s="194">
        <f>+AM44-'4.1. Samtryggingard.'!AT160</f>
        <v>0</v>
      </c>
      <c r="AN46" s="194">
        <f>+AN44-'4.1. Samtryggingard.'!AU160</f>
        <v>0</v>
      </c>
      <c r="AO46" s="194">
        <f>+AO44-'4.1. Samtryggingard.'!AV160</f>
        <v>0</v>
      </c>
      <c r="AP46" s="194">
        <f>+AP44-'4.1. Samtryggingard.'!AW160</f>
        <v>0</v>
      </c>
      <c r="AQ46" s="194">
        <f>+AQ44-'4.1. Samtryggingard.'!AX160</f>
        <v>0</v>
      </c>
      <c r="AR46" s="194">
        <f>+AR44-'4.1. Samtryggingard.'!AY160</f>
        <v>0</v>
      </c>
      <c r="AS46" s="194">
        <f>+AS44-'4.1. Samtryggingard.'!AZ160</f>
        <v>0</v>
      </c>
      <c r="AT46" s="194">
        <f>+AT44-'4.1. Samtryggingard.'!BA160</f>
        <v>0</v>
      </c>
      <c r="AU46" s="194">
        <f>+AU44-'4.1. Samtryggingard.'!BB160</f>
        <v>0</v>
      </c>
      <c r="AV46" s="194"/>
      <c r="AW46" s="194"/>
      <c r="AX46" s="194"/>
      <c r="AY46" s="194"/>
      <c r="AZ46" s="194"/>
    </row>
    <row r="48" ht="12.75">
      <c r="D48" s="15"/>
    </row>
    <row r="49" ht="12.75">
      <c r="D49" s="15"/>
    </row>
    <row r="50" spans="49:51" ht="12.75">
      <c r="AW50" s="4"/>
      <c r="AX50" s="4"/>
      <c r="AY50" s="4"/>
    </row>
    <row r="51" spans="49:51" ht="12.75">
      <c r="AW51" s="4"/>
      <c r="AX51" s="4"/>
      <c r="AY51" s="4"/>
    </row>
    <row r="52" spans="49:51" ht="12.75">
      <c r="AW52" s="4"/>
      <c r="AX52" s="4"/>
      <c r="AY52" s="4"/>
    </row>
    <row r="53" spans="49:51" ht="12.75">
      <c r="AW53" s="4"/>
      <c r="AX53" s="4"/>
      <c r="AY53" s="4"/>
    </row>
    <row r="54" spans="49:51" ht="12.75">
      <c r="AW54" s="4"/>
      <c r="AX54" s="4"/>
      <c r="AY54" s="4"/>
    </row>
    <row r="55" spans="49:51" ht="12.75">
      <c r="AW55" s="4"/>
      <c r="AX55" s="4"/>
      <c r="AY55" s="4"/>
    </row>
    <row r="56" spans="49:51" ht="12.75">
      <c r="AW56" s="4"/>
      <c r="AX56" s="4"/>
      <c r="AY56" s="4"/>
    </row>
    <row r="57" spans="49:51" ht="12.75">
      <c r="AW57" s="4"/>
      <c r="AX57" s="4"/>
      <c r="AY57" s="4"/>
    </row>
    <row r="58" spans="49:51" ht="12.75">
      <c r="AW58" s="4"/>
      <c r="AX58" s="4"/>
      <c r="AY58" s="4"/>
    </row>
    <row r="59" spans="49:51" ht="12.75">
      <c r="AW59" s="4"/>
      <c r="AX59" s="4"/>
      <c r="AY59" s="4"/>
    </row>
    <row r="60" spans="49:51" ht="12.75">
      <c r="AW60" s="4"/>
      <c r="AX60" s="4"/>
      <c r="AY60" s="4"/>
    </row>
    <row r="61" spans="50:51" ht="12.75">
      <c r="AX61" s="4"/>
      <c r="AY61" s="4"/>
    </row>
    <row r="62" spans="49:51" ht="12.75">
      <c r="AW62" s="4"/>
      <c r="AX62" s="4"/>
      <c r="AY62" s="4"/>
    </row>
    <row r="63" spans="49:51" ht="12.75">
      <c r="AW63" s="4"/>
      <c r="AX63" s="4"/>
      <c r="AY63" s="4"/>
    </row>
    <row r="64" spans="49:51" ht="12.75">
      <c r="AW64" s="49"/>
      <c r="AX64" s="4"/>
      <c r="AY64" s="4"/>
    </row>
    <row r="65" spans="49:51" ht="12.75">
      <c r="AW65" s="4"/>
      <c r="AX65" s="4"/>
      <c r="AY65" s="4"/>
    </row>
    <row r="66" spans="49:51" ht="12.75">
      <c r="AW66" s="4"/>
      <c r="AX66" s="4"/>
      <c r="AY66" s="4"/>
    </row>
    <row r="67" spans="49:51" ht="12.75">
      <c r="AW67" s="4"/>
      <c r="AX67" s="4"/>
      <c r="AY67" s="4"/>
    </row>
  </sheetData>
  <sheetProtection/>
  <mergeCells count="46">
    <mergeCell ref="AT1:AT3"/>
    <mergeCell ref="AU1:AU3"/>
    <mergeCell ref="AP1:AP3"/>
    <mergeCell ref="AQ1:AQ3"/>
    <mergeCell ref="AR1:AR3"/>
    <mergeCell ref="AS1:AS3"/>
    <mergeCell ref="AL1:AL3"/>
    <mergeCell ref="AM1:AM3"/>
    <mergeCell ref="AN1:AN3"/>
    <mergeCell ref="AO1:AO3"/>
    <mergeCell ref="AH1:AH3"/>
    <mergeCell ref="AI1:AI3"/>
    <mergeCell ref="AJ1:AJ3"/>
    <mergeCell ref="AK1:AK3"/>
    <mergeCell ref="AD1:AD3"/>
    <mergeCell ref="AE1:AE3"/>
    <mergeCell ref="AF1:AF3"/>
    <mergeCell ref="AG1:AG3"/>
    <mergeCell ref="Z1:Z3"/>
    <mergeCell ref="AA1:AA3"/>
    <mergeCell ref="AB1:AB3"/>
    <mergeCell ref="AC1:AC3"/>
    <mergeCell ref="V1:V3"/>
    <mergeCell ref="W1:W3"/>
    <mergeCell ref="X1:X3"/>
    <mergeCell ref="Y1:Y3"/>
    <mergeCell ref="R1:R3"/>
    <mergeCell ref="S1:S3"/>
    <mergeCell ref="T1:T3"/>
    <mergeCell ref="U1:U3"/>
    <mergeCell ref="N1:N3"/>
    <mergeCell ref="O1:O3"/>
    <mergeCell ref="P1:P3"/>
    <mergeCell ref="Q1:Q3"/>
    <mergeCell ref="J1:J3"/>
    <mergeCell ref="K1:K3"/>
    <mergeCell ref="L1:L3"/>
    <mergeCell ref="M1:M3"/>
    <mergeCell ref="F1:F3"/>
    <mergeCell ref="G1:G3"/>
    <mergeCell ref="H1:H3"/>
    <mergeCell ref="I1:I3"/>
    <mergeCell ref="B1:B3"/>
    <mergeCell ref="C1:C3"/>
    <mergeCell ref="D1:D3"/>
    <mergeCell ref="E1:E3"/>
  </mergeCells>
  <printOptions/>
  <pageMargins left="0.4724409448818898" right="0.2362204724409449" top="1.1811023622047245" bottom="0.4724409448818898" header="0.5118110236220472" footer="0.5118110236220472"/>
  <pageSetup firstPageNumber="27" useFirstPageNumber="1" horizontalDpi="600" verticalDpi="600" orientation="portrait" paperSize="9" r:id="rId1"/>
  <headerFooter alignWithMargins="0">
    <oddHeader>&amp;C&amp;"Times New Roman,Bold"&amp;14 3.3. SJÓÐSTREYMI ÁRIÐ 2005</oddHeader>
    <oddFooter>&amp;R&amp;"Times New Roman,Regular"&amp;P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H163"/>
  <sheetViews>
    <sheetView view="pageBreakPreview" zoomScaleSheetLayoutView="100" zoomScalePageLayoutView="0" workbookViewId="0" topLeftCell="A1">
      <pane xSplit="1" ySplit="6" topLeftCell="C64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A1" sqref="A1"/>
    </sheetView>
  </sheetViews>
  <sheetFormatPr defaultColWidth="9.140625" defaultRowHeight="11.25" customHeight="1" outlineLevelRow="1"/>
  <cols>
    <col min="1" max="1" width="28.00390625" style="116" customWidth="1"/>
    <col min="2" max="2" width="0.71875" style="116" hidden="1" customWidth="1"/>
    <col min="3" max="30" width="10.7109375" style="116" customWidth="1"/>
    <col min="31" max="31" width="12.28125" style="116" customWidth="1"/>
    <col min="32" max="32" width="10.7109375" style="116" customWidth="1"/>
    <col min="33" max="33" width="11.421875" style="116" customWidth="1"/>
    <col min="34" max="41" width="10.7109375" style="116" customWidth="1"/>
    <col min="42" max="42" width="11.7109375" style="116" customWidth="1"/>
    <col min="43" max="44" width="10.7109375" style="116" customWidth="1"/>
    <col min="45" max="45" width="12.28125" style="116" customWidth="1"/>
    <col min="46" max="46" width="11.28125" style="116" customWidth="1"/>
    <col min="47" max="47" width="11.7109375" style="116" customWidth="1"/>
    <col min="48" max="51" width="10.7109375" style="116" customWidth="1"/>
    <col min="52" max="52" width="11.28125" style="116" customWidth="1"/>
    <col min="53" max="53" width="13.57421875" style="116" customWidth="1"/>
    <col min="54" max="54" width="13.00390625" style="116" customWidth="1"/>
    <col min="55" max="55" width="5.421875" style="116" customWidth="1"/>
    <col min="56" max="56" width="10.7109375" style="116" customWidth="1"/>
    <col min="57" max="57" width="1.1484375" style="116" customWidth="1"/>
    <col min="58" max="59" width="10.7109375" style="116" customWidth="1"/>
    <col min="60" max="60" width="2.57421875" style="116" customWidth="1"/>
    <col min="61" max="16384" width="9.140625" style="116" customWidth="1"/>
  </cols>
  <sheetData>
    <row r="1" spans="1:60" ht="12.75" customHeight="1">
      <c r="A1" s="13"/>
      <c r="B1" s="13"/>
      <c r="C1" s="361" t="s">
        <v>498</v>
      </c>
      <c r="D1" s="361"/>
      <c r="E1" s="361" t="s">
        <v>460</v>
      </c>
      <c r="F1" s="361" t="s">
        <v>455</v>
      </c>
      <c r="G1" s="361" t="s">
        <v>29</v>
      </c>
      <c r="H1" s="361"/>
      <c r="I1" s="361" t="s">
        <v>457</v>
      </c>
      <c r="J1" s="361" t="s">
        <v>588</v>
      </c>
      <c r="K1" s="361" t="s">
        <v>458</v>
      </c>
      <c r="L1" s="361" t="s">
        <v>459</v>
      </c>
      <c r="M1" s="361" t="s">
        <v>461</v>
      </c>
      <c r="N1" s="361" t="s">
        <v>499</v>
      </c>
      <c r="O1" s="361"/>
      <c r="P1" s="361" t="s">
        <v>8</v>
      </c>
      <c r="Q1" s="361"/>
      <c r="R1" s="361" t="s">
        <v>464</v>
      </c>
      <c r="S1" s="361" t="s">
        <v>465</v>
      </c>
      <c r="T1" s="361" t="s">
        <v>466</v>
      </c>
      <c r="U1" s="361" t="s">
        <v>467</v>
      </c>
      <c r="V1" s="361" t="s">
        <v>469</v>
      </c>
      <c r="W1" s="361" t="s">
        <v>468</v>
      </c>
      <c r="X1" s="361" t="s">
        <v>470</v>
      </c>
      <c r="Y1" s="361" t="s">
        <v>471</v>
      </c>
      <c r="Z1" s="361" t="s">
        <v>500</v>
      </c>
      <c r="AA1" s="361"/>
      <c r="AB1" s="361" t="s">
        <v>473</v>
      </c>
      <c r="AC1" s="361" t="s">
        <v>474</v>
      </c>
      <c r="AD1" s="361" t="s">
        <v>475</v>
      </c>
      <c r="AE1" s="361" t="s">
        <v>476</v>
      </c>
      <c r="AF1" s="361" t="s">
        <v>477</v>
      </c>
      <c r="AG1" s="361" t="s">
        <v>478</v>
      </c>
      <c r="AH1" s="361" t="s">
        <v>501</v>
      </c>
      <c r="AI1" s="361"/>
      <c r="AJ1" s="361" t="s">
        <v>480</v>
      </c>
      <c r="AK1" s="361" t="s">
        <v>502</v>
      </c>
      <c r="AL1" s="361" t="s">
        <v>481</v>
      </c>
      <c r="AM1" s="361" t="s">
        <v>482</v>
      </c>
      <c r="AN1" s="361" t="s">
        <v>483</v>
      </c>
      <c r="AO1" s="361" t="s">
        <v>484</v>
      </c>
      <c r="AP1" s="361" t="s">
        <v>485</v>
      </c>
      <c r="AQ1" s="361" t="s">
        <v>486</v>
      </c>
      <c r="AR1" s="361" t="s">
        <v>487</v>
      </c>
      <c r="AS1" s="361" t="s">
        <v>503</v>
      </c>
      <c r="AT1" s="361" t="s">
        <v>489</v>
      </c>
      <c r="AU1" s="361" t="s">
        <v>490</v>
      </c>
      <c r="AV1" s="361" t="s">
        <v>491</v>
      </c>
      <c r="AW1" s="361" t="s">
        <v>492</v>
      </c>
      <c r="AX1" s="361" t="s">
        <v>493</v>
      </c>
      <c r="AY1" s="361" t="s">
        <v>494</v>
      </c>
      <c r="AZ1" s="361" t="s">
        <v>495</v>
      </c>
      <c r="BA1" s="361" t="s">
        <v>496</v>
      </c>
      <c r="BB1" s="361" t="s">
        <v>497</v>
      </c>
      <c r="BC1" s="255"/>
      <c r="BD1" s="114"/>
      <c r="BE1" s="114"/>
      <c r="BF1" s="114" t="s">
        <v>51</v>
      </c>
      <c r="BG1" s="114" t="s">
        <v>51</v>
      </c>
      <c r="BH1" s="114"/>
    </row>
    <row r="2" spans="1:60" ht="12.75" customHeight="1">
      <c r="A2" s="117" t="s">
        <v>45</v>
      </c>
      <c r="B2" s="117"/>
      <c r="C2" s="361"/>
      <c r="D2" s="361"/>
      <c r="E2" s="361" t="s">
        <v>53</v>
      </c>
      <c r="F2" s="361" t="s">
        <v>65</v>
      </c>
      <c r="G2" s="361"/>
      <c r="H2" s="361"/>
      <c r="I2" s="361" t="s">
        <v>54</v>
      </c>
      <c r="J2" s="361" t="s">
        <v>55</v>
      </c>
      <c r="K2" s="361" t="s">
        <v>54</v>
      </c>
      <c r="L2" s="361" t="s">
        <v>54</v>
      </c>
      <c r="M2" s="361" t="s">
        <v>65</v>
      </c>
      <c r="N2" s="361"/>
      <c r="O2" s="361"/>
      <c r="P2" s="361"/>
      <c r="Q2" s="361"/>
      <c r="R2" s="361" t="s">
        <v>54</v>
      </c>
      <c r="S2" s="361" t="s">
        <v>60</v>
      </c>
      <c r="T2" s="361" t="s">
        <v>58</v>
      </c>
      <c r="U2" s="361" t="s">
        <v>59</v>
      </c>
      <c r="V2" s="361" t="s">
        <v>63</v>
      </c>
      <c r="W2" s="361" t="s">
        <v>66</v>
      </c>
      <c r="X2" s="361" t="s">
        <v>62</v>
      </c>
      <c r="Y2" s="361" t="s">
        <v>64</v>
      </c>
      <c r="Z2" s="361"/>
      <c r="AA2" s="361"/>
      <c r="AB2" s="361" t="s">
        <v>70</v>
      </c>
      <c r="AC2" s="361" t="s">
        <v>67</v>
      </c>
      <c r="AD2" s="361" t="s">
        <v>70</v>
      </c>
      <c r="AE2" s="361" t="s">
        <v>54</v>
      </c>
      <c r="AF2" s="361" t="s">
        <v>68</v>
      </c>
      <c r="AG2" s="361" t="s">
        <v>70</v>
      </c>
      <c r="AH2" s="361"/>
      <c r="AI2" s="361"/>
      <c r="AJ2" s="361" t="s">
        <v>70</v>
      </c>
      <c r="AK2" s="361" t="s">
        <v>72</v>
      </c>
      <c r="AL2" s="361" t="s">
        <v>75</v>
      </c>
      <c r="AM2" s="361" t="s">
        <v>74</v>
      </c>
      <c r="AN2" s="361" t="s">
        <v>73</v>
      </c>
      <c r="AO2" s="361" t="s">
        <v>79</v>
      </c>
      <c r="AP2" s="361" t="s">
        <v>76</v>
      </c>
      <c r="AQ2" s="361" t="s">
        <v>77</v>
      </c>
      <c r="AR2" s="361" t="s">
        <v>78</v>
      </c>
      <c r="AS2" s="361" t="s">
        <v>80</v>
      </c>
      <c r="AT2" s="361" t="s">
        <v>81</v>
      </c>
      <c r="AU2" s="361" t="s">
        <v>83</v>
      </c>
      <c r="AV2" s="361" t="s">
        <v>82</v>
      </c>
      <c r="AW2" s="361" t="s">
        <v>84</v>
      </c>
      <c r="AX2" s="361" t="s">
        <v>70</v>
      </c>
      <c r="AY2" s="361" t="s">
        <v>69</v>
      </c>
      <c r="AZ2" s="361" t="s">
        <v>340</v>
      </c>
      <c r="BA2" s="361" t="s">
        <v>85</v>
      </c>
      <c r="BB2" s="361" t="s">
        <v>86</v>
      </c>
      <c r="BC2" s="255"/>
      <c r="BD2" s="114" t="s">
        <v>87</v>
      </c>
      <c r="BE2" s="114"/>
      <c r="BF2" s="114" t="s">
        <v>88</v>
      </c>
      <c r="BG2" s="114" t="s">
        <v>89</v>
      </c>
      <c r="BH2" s="114"/>
    </row>
    <row r="3" spans="1:60" ht="12.75" customHeight="1">
      <c r="A3" s="13"/>
      <c r="B3" s="13"/>
      <c r="C3" s="361"/>
      <c r="D3" s="361"/>
      <c r="E3" s="361" t="s">
        <v>90</v>
      </c>
      <c r="F3" s="361" t="s">
        <v>41</v>
      </c>
      <c r="G3" s="361"/>
      <c r="H3" s="361"/>
      <c r="I3" s="361" t="s">
        <v>69</v>
      </c>
      <c r="J3" s="361" t="s">
        <v>91</v>
      </c>
      <c r="K3" s="361" t="s">
        <v>69</v>
      </c>
      <c r="L3" s="361" t="s">
        <v>92</v>
      </c>
      <c r="M3" s="361"/>
      <c r="N3" s="361"/>
      <c r="O3" s="361"/>
      <c r="P3" s="361"/>
      <c r="Q3" s="361"/>
      <c r="R3" s="361" t="s">
        <v>69</v>
      </c>
      <c r="S3" s="361" t="s">
        <v>41</v>
      </c>
      <c r="T3" s="361" t="s">
        <v>91</v>
      </c>
      <c r="U3" s="361" t="s">
        <v>94</v>
      </c>
      <c r="V3" s="361" t="s">
        <v>96</v>
      </c>
      <c r="W3" s="361" t="s">
        <v>98</v>
      </c>
      <c r="X3" s="361" t="s">
        <v>95</v>
      </c>
      <c r="Y3" s="361" t="s">
        <v>97</v>
      </c>
      <c r="Z3" s="361"/>
      <c r="AA3" s="361"/>
      <c r="AB3" s="361" t="s">
        <v>107</v>
      </c>
      <c r="AC3" s="361" t="s">
        <v>91</v>
      </c>
      <c r="AD3" s="361" t="s">
        <v>102</v>
      </c>
      <c r="AE3" s="361" t="s">
        <v>101</v>
      </c>
      <c r="AF3" s="361" t="s">
        <v>99</v>
      </c>
      <c r="AG3" s="361" t="s">
        <v>100</v>
      </c>
      <c r="AH3" s="361"/>
      <c r="AI3" s="361"/>
      <c r="AJ3" s="361" t="s">
        <v>104</v>
      </c>
      <c r="AK3" s="361" t="s">
        <v>103</v>
      </c>
      <c r="AL3" s="361"/>
      <c r="AM3" s="361" t="s">
        <v>106</v>
      </c>
      <c r="AN3" s="361" t="s">
        <v>105</v>
      </c>
      <c r="AO3" s="361" t="s">
        <v>110</v>
      </c>
      <c r="AP3" s="361" t="s">
        <v>332</v>
      </c>
      <c r="AQ3" s="361" t="s">
        <v>108</v>
      </c>
      <c r="AR3" s="361" t="s">
        <v>109</v>
      </c>
      <c r="AS3" s="361" t="s">
        <v>111</v>
      </c>
      <c r="AT3" s="361" t="s">
        <v>112</v>
      </c>
      <c r="AU3" s="361" t="s">
        <v>113</v>
      </c>
      <c r="AV3" s="361" t="s">
        <v>71</v>
      </c>
      <c r="AW3" s="361" t="s">
        <v>114</v>
      </c>
      <c r="AX3" s="361" t="s">
        <v>115</v>
      </c>
      <c r="AY3" s="361" t="s">
        <v>116</v>
      </c>
      <c r="AZ3" s="361" t="s">
        <v>339</v>
      </c>
      <c r="BA3" s="361" t="s">
        <v>117</v>
      </c>
      <c r="BB3" s="361" t="s">
        <v>118</v>
      </c>
      <c r="BC3" s="255"/>
      <c r="BD3" s="114" t="s">
        <v>119</v>
      </c>
      <c r="BE3" s="114"/>
      <c r="BF3" s="114" t="s">
        <v>120</v>
      </c>
      <c r="BG3" s="114" t="s">
        <v>120</v>
      </c>
      <c r="BH3" s="114"/>
    </row>
    <row r="4" spans="1:60" s="120" customFormat="1" ht="11.25" customHeight="1">
      <c r="A4" s="118"/>
      <c r="B4" s="118"/>
      <c r="C4" s="363" t="s">
        <v>322</v>
      </c>
      <c r="D4" s="363"/>
      <c r="E4" s="119" t="s">
        <v>121</v>
      </c>
      <c r="F4" s="119" t="s">
        <v>125</v>
      </c>
      <c r="G4" s="362" t="s">
        <v>126</v>
      </c>
      <c r="H4" s="362"/>
      <c r="I4" s="119" t="s">
        <v>129</v>
      </c>
      <c r="J4" s="119" t="s">
        <v>130</v>
      </c>
      <c r="K4" s="119" t="s">
        <v>131</v>
      </c>
      <c r="L4" s="119" t="s">
        <v>132</v>
      </c>
      <c r="M4" s="119" t="s">
        <v>133</v>
      </c>
      <c r="N4" s="362" t="s">
        <v>134</v>
      </c>
      <c r="O4" s="362"/>
      <c r="P4" s="362" t="s">
        <v>135</v>
      </c>
      <c r="Q4" s="362"/>
      <c r="R4" s="119" t="s">
        <v>136</v>
      </c>
      <c r="S4" s="119" t="s">
        <v>137</v>
      </c>
      <c r="T4" s="119" t="s">
        <v>138</v>
      </c>
      <c r="U4" s="119" t="s">
        <v>139</v>
      </c>
      <c r="V4" s="119" t="s">
        <v>140</v>
      </c>
      <c r="W4" s="119" t="s">
        <v>141</v>
      </c>
      <c r="X4" s="119" t="s">
        <v>142</v>
      </c>
      <c r="Y4" s="119" t="s">
        <v>143</v>
      </c>
      <c r="Z4" s="362" t="s">
        <v>144</v>
      </c>
      <c r="AA4" s="362"/>
      <c r="AB4" s="249" t="s">
        <v>145</v>
      </c>
      <c r="AC4" s="119" t="s">
        <v>146</v>
      </c>
      <c r="AD4" s="119" t="s">
        <v>407</v>
      </c>
      <c r="AE4" s="119" t="s">
        <v>147</v>
      </c>
      <c r="AF4" s="119" t="s">
        <v>148</v>
      </c>
      <c r="AG4" s="119" t="s">
        <v>149</v>
      </c>
      <c r="AH4" s="362" t="s">
        <v>150</v>
      </c>
      <c r="AI4" s="362"/>
      <c r="AJ4" s="119" t="s">
        <v>151</v>
      </c>
      <c r="AK4" s="249" t="s">
        <v>152</v>
      </c>
      <c r="AL4" s="119" t="s">
        <v>153</v>
      </c>
      <c r="AM4" s="119" t="s">
        <v>154</v>
      </c>
      <c r="AN4" s="119" t="s">
        <v>155</v>
      </c>
      <c r="AO4" s="119" t="s">
        <v>158</v>
      </c>
      <c r="AP4" s="119" t="s">
        <v>159</v>
      </c>
      <c r="AQ4" s="119" t="s">
        <v>160</v>
      </c>
      <c r="AR4" s="119" t="s">
        <v>161</v>
      </c>
      <c r="AS4" s="119" t="s">
        <v>162</v>
      </c>
      <c r="AT4" s="119" t="s">
        <v>164</v>
      </c>
      <c r="AU4" s="119" t="s">
        <v>165</v>
      </c>
      <c r="AV4" s="119" t="s">
        <v>166</v>
      </c>
      <c r="AW4" s="119" t="s">
        <v>167</v>
      </c>
      <c r="AX4" s="119" t="s">
        <v>168</v>
      </c>
      <c r="AY4" s="119" t="s">
        <v>169</v>
      </c>
      <c r="AZ4" s="119" t="s">
        <v>170</v>
      </c>
      <c r="BA4" s="119" t="s">
        <v>171</v>
      </c>
      <c r="BB4" s="119" t="s">
        <v>172</v>
      </c>
      <c r="BC4" s="119"/>
      <c r="BD4" s="114"/>
      <c r="BE4" s="114"/>
      <c r="BF4" s="114"/>
      <c r="BG4" s="114"/>
      <c r="BH4" s="114"/>
    </row>
    <row r="5" spans="1:60" s="18" customFormat="1" ht="11.25" customHeight="1">
      <c r="A5" s="19"/>
      <c r="B5" s="19"/>
      <c r="C5" s="19" t="s">
        <v>122</v>
      </c>
      <c r="D5" s="19" t="s">
        <v>123</v>
      </c>
      <c r="E5" s="19"/>
      <c r="F5" s="19"/>
      <c r="G5" s="19" t="s">
        <v>127</v>
      </c>
      <c r="H5" s="19" t="s">
        <v>128</v>
      </c>
      <c r="J5" s="19"/>
      <c r="K5" s="19"/>
      <c r="L5" s="19"/>
      <c r="M5" s="19"/>
      <c r="N5" s="19" t="s">
        <v>127</v>
      </c>
      <c r="O5" s="19" t="s">
        <v>44</v>
      </c>
      <c r="P5" s="19" t="s">
        <v>43</v>
      </c>
      <c r="Q5" s="19" t="s">
        <v>127</v>
      </c>
      <c r="T5" s="19"/>
      <c r="U5" s="19"/>
      <c r="V5" s="19"/>
      <c r="W5" s="19"/>
      <c r="X5" s="19"/>
      <c r="Y5" s="19"/>
      <c r="Z5" s="19" t="s">
        <v>123</v>
      </c>
      <c r="AA5" s="19" t="s">
        <v>163</v>
      </c>
      <c r="AC5" s="19"/>
      <c r="AD5" s="19"/>
      <c r="AE5" s="19"/>
      <c r="AF5" s="19"/>
      <c r="AG5" s="19"/>
      <c r="AH5" s="19" t="s">
        <v>156</v>
      </c>
      <c r="AI5" s="19" t="s">
        <v>157</v>
      </c>
      <c r="AL5" s="19"/>
      <c r="AM5" s="19"/>
      <c r="AN5" s="19"/>
      <c r="AO5" s="19"/>
      <c r="AP5" s="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 t="s">
        <v>504</v>
      </c>
      <c r="BE5" s="19"/>
      <c r="BF5" s="19" t="s">
        <v>427</v>
      </c>
      <c r="BG5" s="19" t="s">
        <v>505</v>
      </c>
      <c r="BH5" s="19"/>
    </row>
    <row r="6" spans="1:60" s="18" customFormat="1" ht="11.25" customHeight="1">
      <c r="A6" s="112"/>
      <c r="B6" s="112"/>
      <c r="C6" s="9"/>
      <c r="D6" s="9"/>
      <c r="E6" s="19"/>
      <c r="F6" s="19"/>
      <c r="G6" s="19"/>
      <c r="H6" s="19" t="s">
        <v>124</v>
      </c>
      <c r="J6" s="19"/>
      <c r="K6" s="19"/>
      <c r="L6" s="19"/>
      <c r="M6" s="19"/>
      <c r="N6" s="19"/>
      <c r="O6" s="19" t="s">
        <v>124</v>
      </c>
      <c r="P6" s="19" t="s">
        <v>124</v>
      </c>
      <c r="Q6" s="19"/>
      <c r="T6" s="19"/>
      <c r="U6" s="19"/>
      <c r="V6" s="19"/>
      <c r="W6" s="19"/>
      <c r="X6" s="19"/>
      <c r="Y6" s="19"/>
      <c r="Z6" s="19"/>
      <c r="AA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9"/>
      <c r="BE6" s="9"/>
      <c r="BF6" s="9"/>
      <c r="BG6" s="9"/>
      <c r="BH6" s="9"/>
    </row>
    <row r="7" spans="1:60" ht="13.5" customHeight="1">
      <c r="A7" s="144" t="s">
        <v>397</v>
      </c>
      <c r="B7" s="144"/>
      <c r="C7" s="13"/>
      <c r="D7" s="13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3"/>
      <c r="BE7" s="13"/>
      <c r="BF7" s="13"/>
      <c r="BG7" s="13"/>
      <c r="BH7" s="13"/>
    </row>
    <row r="8" spans="1:60" ht="14.25" customHeight="1">
      <c r="A8" s="144" t="s">
        <v>396</v>
      </c>
      <c r="B8" s="144"/>
      <c r="C8" s="13"/>
      <c r="D8" s="13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3"/>
      <c r="BE8" s="13"/>
      <c r="BF8" s="13"/>
      <c r="BG8" s="13"/>
      <c r="BH8" s="13"/>
    </row>
    <row r="9" spans="1:60" ht="10.5" customHeight="1" hidden="1" outlineLevel="1">
      <c r="A9" s="122" t="s">
        <v>228</v>
      </c>
      <c r="B9" s="122"/>
      <c r="C9" s="13"/>
      <c r="D9" s="13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5"/>
      <c r="AO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3"/>
      <c r="BE9" s="13"/>
      <c r="BF9" s="13"/>
      <c r="BG9" s="13"/>
      <c r="BH9" s="13"/>
    </row>
    <row r="10" spans="1:59" s="125" customFormat="1" ht="11.25" customHeight="1" hidden="1" outlineLevel="1">
      <c r="A10" s="125" t="s">
        <v>229</v>
      </c>
      <c r="C10" s="125">
        <v>856269</v>
      </c>
      <c r="D10" s="125">
        <v>2409609</v>
      </c>
      <c r="E10" s="125">
        <v>3877032</v>
      </c>
      <c r="F10" s="125">
        <v>2310646</v>
      </c>
      <c r="G10" s="125">
        <v>675318</v>
      </c>
      <c r="H10" s="125">
        <v>660558</v>
      </c>
      <c r="I10" s="125">
        <v>704070</v>
      </c>
      <c r="J10" s="125">
        <v>450003</v>
      </c>
      <c r="K10" s="125">
        <v>515448</v>
      </c>
      <c r="L10" s="125">
        <v>777185</v>
      </c>
      <c r="M10" s="125">
        <v>668440</v>
      </c>
      <c r="N10" s="125">
        <v>145964</v>
      </c>
      <c r="O10" s="125">
        <v>160834</v>
      </c>
      <c r="P10" s="125">
        <v>74856</v>
      </c>
      <c r="Q10" s="125">
        <v>331564</v>
      </c>
      <c r="R10" s="125">
        <v>597294</v>
      </c>
      <c r="S10" s="125">
        <v>295786</v>
      </c>
      <c r="T10" s="125">
        <v>235721</v>
      </c>
      <c r="U10" s="125">
        <v>541955</v>
      </c>
      <c r="V10" s="125">
        <v>549297</v>
      </c>
      <c r="W10" s="125">
        <v>85667</v>
      </c>
      <c r="X10" s="125">
        <v>156164</v>
      </c>
      <c r="Y10" s="125">
        <v>190651</v>
      </c>
      <c r="Z10" s="125">
        <v>651895</v>
      </c>
      <c r="AA10" s="125">
        <v>90001</v>
      </c>
      <c r="AB10" s="125">
        <v>146565</v>
      </c>
      <c r="AC10" s="125">
        <v>253323</v>
      </c>
      <c r="AD10" s="125">
        <v>134517</v>
      </c>
      <c r="AE10" s="125">
        <v>128328</v>
      </c>
      <c r="AF10" s="125">
        <v>18658</v>
      </c>
      <c r="AG10" s="125">
        <v>0</v>
      </c>
      <c r="AH10" s="125">
        <v>0</v>
      </c>
      <c r="AI10" s="125">
        <v>0</v>
      </c>
      <c r="AJ10" s="125">
        <v>57781</v>
      </c>
      <c r="AK10" s="125">
        <v>41869</v>
      </c>
      <c r="AL10" s="125">
        <v>0</v>
      </c>
      <c r="AM10" s="125">
        <v>21602</v>
      </c>
      <c r="AN10" s="125">
        <v>14619</v>
      </c>
      <c r="AO10" s="125">
        <v>17540</v>
      </c>
      <c r="AP10" s="125">
        <v>22321</v>
      </c>
      <c r="AQ10" s="125">
        <v>0</v>
      </c>
      <c r="AR10" s="125">
        <v>7101</v>
      </c>
      <c r="AS10" s="125">
        <v>0</v>
      </c>
      <c r="AT10" s="125">
        <v>14519</v>
      </c>
      <c r="AU10" s="125">
        <v>0</v>
      </c>
      <c r="AV10" s="125">
        <v>0</v>
      </c>
      <c r="AW10" s="125">
        <v>0</v>
      </c>
      <c r="AX10" s="125">
        <v>2840</v>
      </c>
      <c r="AY10" s="125">
        <v>2224</v>
      </c>
      <c r="AZ10" s="125">
        <v>0</v>
      </c>
      <c r="BA10" s="125">
        <v>5349</v>
      </c>
      <c r="BB10" s="125">
        <v>0</v>
      </c>
      <c r="BD10" s="125">
        <f>SUM(C10:BB10)</f>
        <v>18901383</v>
      </c>
      <c r="BF10" s="125">
        <f>+C10+AE10+AG10+AI10+AM10+AO10+AP10+AR10+AT10+AX10+AY10+AZ10+W10+BA10</f>
        <v>1163760</v>
      </c>
      <c r="BG10" s="125">
        <f>+BD10-BF10</f>
        <v>17737623</v>
      </c>
    </row>
    <row r="11" spans="1:59" s="125" customFormat="1" ht="11.25" customHeight="1" hidden="1" outlineLevel="1">
      <c r="A11" s="125" t="s">
        <v>230</v>
      </c>
      <c r="C11" s="125">
        <v>1492906</v>
      </c>
      <c r="D11" s="125">
        <v>6913895</v>
      </c>
      <c r="E11" s="125">
        <v>6574291</v>
      </c>
      <c r="F11" s="125">
        <v>4106486</v>
      </c>
      <c r="G11" s="125">
        <v>1154155</v>
      </c>
      <c r="H11" s="125">
        <v>1140270</v>
      </c>
      <c r="I11" s="125">
        <v>1293913</v>
      </c>
      <c r="J11" s="125">
        <v>676163</v>
      </c>
      <c r="K11" s="125">
        <v>792632</v>
      </c>
      <c r="L11" s="125">
        <v>1234660</v>
      </c>
      <c r="M11" s="125">
        <v>1226550</v>
      </c>
      <c r="N11" s="125">
        <v>217396</v>
      </c>
      <c r="O11" s="125">
        <v>241161</v>
      </c>
      <c r="P11" s="125">
        <v>272835</v>
      </c>
      <c r="Q11" s="125">
        <v>499023</v>
      </c>
      <c r="R11" s="125">
        <v>1046618</v>
      </c>
      <c r="S11" s="125">
        <v>497232</v>
      </c>
      <c r="T11" s="125">
        <v>410271</v>
      </c>
      <c r="U11" s="125">
        <v>955265</v>
      </c>
      <c r="V11" s="125">
        <v>880149</v>
      </c>
      <c r="W11" s="125">
        <v>145142</v>
      </c>
      <c r="X11" s="125">
        <v>259869</v>
      </c>
      <c r="Y11" s="125">
        <v>344841</v>
      </c>
      <c r="Z11" s="125">
        <v>1874190</v>
      </c>
      <c r="AA11" s="125">
        <v>187410</v>
      </c>
      <c r="AB11" s="125">
        <v>229243</v>
      </c>
      <c r="AC11" s="125">
        <v>453328</v>
      </c>
      <c r="AD11" s="125">
        <v>538066</v>
      </c>
      <c r="AE11" s="125">
        <v>346798</v>
      </c>
      <c r="AF11" s="125">
        <v>68014</v>
      </c>
      <c r="AG11" s="125">
        <v>2197415</v>
      </c>
      <c r="AH11" s="125">
        <v>0</v>
      </c>
      <c r="AI11" s="125">
        <v>0</v>
      </c>
      <c r="AJ11" s="125">
        <v>102971</v>
      </c>
      <c r="AK11" s="125">
        <v>73270</v>
      </c>
      <c r="AL11" s="125">
        <v>0</v>
      </c>
      <c r="AM11" s="125">
        <v>788480</v>
      </c>
      <c r="AN11" s="125">
        <v>22307</v>
      </c>
      <c r="AO11" s="125">
        <v>26310</v>
      </c>
      <c r="AP11" s="125">
        <v>49941</v>
      </c>
      <c r="AQ11" s="125">
        <v>0</v>
      </c>
      <c r="AR11" s="125">
        <v>10811</v>
      </c>
      <c r="AS11" s="125">
        <v>0</v>
      </c>
      <c r="AT11" s="125">
        <v>21779</v>
      </c>
      <c r="AU11" s="125">
        <v>0</v>
      </c>
      <c r="AV11" s="125">
        <v>0</v>
      </c>
      <c r="AW11" s="125">
        <v>0</v>
      </c>
      <c r="AX11" s="125">
        <v>4048</v>
      </c>
      <c r="AY11" s="125">
        <v>3335</v>
      </c>
      <c r="AZ11" s="125">
        <v>0</v>
      </c>
      <c r="BA11" s="125">
        <v>8024</v>
      </c>
      <c r="BB11" s="125">
        <v>0</v>
      </c>
      <c r="BD11" s="125">
        <f>SUM(C11:BB11)</f>
        <v>39381463</v>
      </c>
      <c r="BF11" s="125">
        <f aca="true" t="shared" si="0" ref="BF11:BF75">+C11+AE11+AG11+AI11+AM11+AO11+AP11+AR11+AT11+AX11+AY11+AZ11+W11+BA11</f>
        <v>5094989</v>
      </c>
      <c r="BG11" s="125">
        <f aca="true" t="shared" si="1" ref="BG11:BG75">+BD11-BF11</f>
        <v>34286474</v>
      </c>
    </row>
    <row r="12" spans="1:59" s="125" customFormat="1" ht="11.25" customHeight="1" hidden="1" outlineLevel="1">
      <c r="A12" s="125" t="s">
        <v>231</v>
      </c>
      <c r="C12" s="125">
        <v>585</v>
      </c>
      <c r="D12" s="125">
        <v>2868</v>
      </c>
      <c r="E12" s="125">
        <v>0</v>
      </c>
      <c r="F12" s="125">
        <v>-9883</v>
      </c>
      <c r="G12" s="125">
        <v>10190</v>
      </c>
      <c r="H12" s="125">
        <v>-8834</v>
      </c>
      <c r="I12" s="125">
        <v>-330</v>
      </c>
      <c r="J12" s="125">
        <v>351</v>
      </c>
      <c r="K12" s="125">
        <v>-21754</v>
      </c>
      <c r="L12" s="125">
        <v>-30067</v>
      </c>
      <c r="M12" s="125">
        <v>6663</v>
      </c>
      <c r="N12" s="125">
        <v>-5362</v>
      </c>
      <c r="O12" s="125">
        <v>-732</v>
      </c>
      <c r="P12" s="125">
        <v>-1180</v>
      </c>
      <c r="Q12" s="125">
        <v>-311</v>
      </c>
      <c r="R12" s="125">
        <v>-7758</v>
      </c>
      <c r="S12" s="125">
        <v>-2982</v>
      </c>
      <c r="T12" s="125">
        <v>-241</v>
      </c>
      <c r="U12" s="125">
        <v>-14497</v>
      </c>
      <c r="V12" s="125">
        <v>255</v>
      </c>
      <c r="W12" s="125">
        <v>0</v>
      </c>
      <c r="X12" s="125">
        <v>1303</v>
      </c>
      <c r="Y12" s="125">
        <v>-1742</v>
      </c>
      <c r="Z12" s="125">
        <v>3570</v>
      </c>
      <c r="AA12" s="125">
        <v>-9484</v>
      </c>
      <c r="AB12" s="125">
        <v>0</v>
      </c>
      <c r="AC12" s="125">
        <v>-4126</v>
      </c>
      <c r="AD12" s="125">
        <v>0</v>
      </c>
      <c r="AE12" s="125">
        <v>-2554</v>
      </c>
      <c r="AF12" s="125">
        <v>0</v>
      </c>
      <c r="AG12" s="125">
        <v>-172689</v>
      </c>
      <c r="AH12" s="125">
        <v>-547</v>
      </c>
      <c r="AI12" s="125">
        <v>0</v>
      </c>
      <c r="AJ12" s="125">
        <v>-3725</v>
      </c>
      <c r="AK12" s="125">
        <v>-1123</v>
      </c>
      <c r="AL12" s="125">
        <v>0</v>
      </c>
      <c r="AM12" s="125">
        <v>-583</v>
      </c>
      <c r="AN12" s="125">
        <v>0</v>
      </c>
      <c r="AO12" s="125">
        <v>3</v>
      </c>
      <c r="AP12" s="125">
        <v>0</v>
      </c>
      <c r="AQ12" s="125">
        <v>-392</v>
      </c>
      <c r="AR12" s="125">
        <v>-455</v>
      </c>
      <c r="AS12" s="125">
        <v>-71</v>
      </c>
      <c r="AT12" s="125">
        <v>0</v>
      </c>
      <c r="AU12" s="125">
        <v>-137</v>
      </c>
      <c r="AV12" s="125">
        <v>-176</v>
      </c>
      <c r="AW12" s="125">
        <v>-2</v>
      </c>
      <c r="AX12" s="125">
        <v>0</v>
      </c>
      <c r="AY12" s="125">
        <v>0</v>
      </c>
      <c r="AZ12" s="125">
        <v>0</v>
      </c>
      <c r="BA12" s="125">
        <v>103683</v>
      </c>
      <c r="BB12" s="125">
        <v>0</v>
      </c>
      <c r="BD12" s="125">
        <f>SUM(C12:BB12)</f>
        <v>-172266</v>
      </c>
      <c r="BF12" s="125">
        <f t="shared" si="0"/>
        <v>-72010</v>
      </c>
      <c r="BG12" s="125">
        <f t="shared" si="1"/>
        <v>-100256</v>
      </c>
    </row>
    <row r="13" spans="1:59" s="125" customFormat="1" ht="11.25" customHeight="1" hidden="1" outlineLevel="1">
      <c r="A13" s="125" t="s">
        <v>232</v>
      </c>
      <c r="C13" s="125">
        <v>12803191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  <c r="V13" s="125">
        <v>0</v>
      </c>
      <c r="W13" s="125">
        <v>758347</v>
      </c>
      <c r="X13" s="125">
        <v>2630000</v>
      </c>
      <c r="Y13" s="125">
        <v>0</v>
      </c>
      <c r="Z13" s="125">
        <v>0</v>
      </c>
      <c r="AA13" s="125">
        <v>0</v>
      </c>
      <c r="AB13" s="125">
        <v>0</v>
      </c>
      <c r="AC13" s="125">
        <v>0</v>
      </c>
      <c r="AD13" s="125">
        <v>0</v>
      </c>
      <c r="AE13" s="125">
        <v>795559</v>
      </c>
      <c r="AF13" s="125">
        <v>0</v>
      </c>
      <c r="AG13" s="125">
        <v>0</v>
      </c>
      <c r="AH13" s="125">
        <v>0</v>
      </c>
      <c r="AI13" s="125">
        <v>14496</v>
      </c>
      <c r="AJ13" s="125">
        <v>0</v>
      </c>
      <c r="AK13" s="125">
        <v>0</v>
      </c>
      <c r="AL13" s="125">
        <v>0</v>
      </c>
      <c r="AM13" s="125">
        <v>0</v>
      </c>
      <c r="AN13" s="125">
        <v>0</v>
      </c>
      <c r="AO13" s="125">
        <v>76496</v>
      </c>
      <c r="AP13" s="125">
        <v>66636</v>
      </c>
      <c r="AQ13" s="125">
        <v>13104</v>
      </c>
      <c r="AR13" s="125">
        <v>0</v>
      </c>
      <c r="AS13" s="125">
        <v>0</v>
      </c>
      <c r="AT13" s="125">
        <v>0</v>
      </c>
      <c r="AU13" s="125">
        <v>0</v>
      </c>
      <c r="AV13" s="125">
        <v>0</v>
      </c>
      <c r="AW13" s="125">
        <v>0</v>
      </c>
      <c r="AX13" s="125">
        <v>27825</v>
      </c>
      <c r="AY13" s="125">
        <v>28021</v>
      </c>
      <c r="AZ13" s="125">
        <v>132000</v>
      </c>
      <c r="BA13" s="125">
        <v>33658</v>
      </c>
      <c r="BB13" s="125">
        <v>0</v>
      </c>
      <c r="BD13" s="125">
        <f>SUM(C13:BB13)</f>
        <v>17379333</v>
      </c>
      <c r="BF13" s="125">
        <f t="shared" si="0"/>
        <v>14736229</v>
      </c>
      <c r="BG13" s="125">
        <f t="shared" si="1"/>
        <v>2643104</v>
      </c>
    </row>
    <row r="14" spans="1:60" ht="11.25" customHeight="1" collapsed="1">
      <c r="A14" s="122" t="s">
        <v>344</v>
      </c>
      <c r="B14" s="122"/>
      <c r="C14" s="13">
        <f aca="true" t="shared" si="2" ref="C14:AP14">SUM(C10:C13)</f>
        <v>15152951</v>
      </c>
      <c r="D14" s="13">
        <f t="shared" si="2"/>
        <v>9326372</v>
      </c>
      <c r="E14" s="13">
        <f t="shared" si="2"/>
        <v>10451323</v>
      </c>
      <c r="F14" s="13">
        <f t="shared" si="2"/>
        <v>6407249</v>
      </c>
      <c r="G14" s="13">
        <f t="shared" si="2"/>
        <v>1839663</v>
      </c>
      <c r="H14" s="13">
        <f t="shared" si="2"/>
        <v>1791994</v>
      </c>
      <c r="I14" s="13">
        <f t="shared" si="2"/>
        <v>1997653</v>
      </c>
      <c r="J14" s="13">
        <f t="shared" si="2"/>
        <v>1126517</v>
      </c>
      <c r="K14" s="13">
        <f>SUM(K10:K13)</f>
        <v>1286326</v>
      </c>
      <c r="L14" s="13">
        <f t="shared" si="2"/>
        <v>1981778</v>
      </c>
      <c r="M14" s="13">
        <f t="shared" si="2"/>
        <v>1901653</v>
      </c>
      <c r="N14" s="13">
        <f t="shared" si="2"/>
        <v>357998</v>
      </c>
      <c r="O14" s="13">
        <f t="shared" si="2"/>
        <v>401263</v>
      </c>
      <c r="P14" s="13">
        <f t="shared" si="2"/>
        <v>346511</v>
      </c>
      <c r="Q14" s="13">
        <f t="shared" si="2"/>
        <v>830276</v>
      </c>
      <c r="R14" s="13">
        <f t="shared" si="2"/>
        <v>1636154</v>
      </c>
      <c r="S14" s="13">
        <f>SUM(S10:S13)</f>
        <v>790036</v>
      </c>
      <c r="T14" s="13">
        <f t="shared" si="2"/>
        <v>645751</v>
      </c>
      <c r="U14" s="13">
        <f t="shared" si="2"/>
        <v>1482723</v>
      </c>
      <c r="V14" s="13">
        <f t="shared" si="2"/>
        <v>1429701</v>
      </c>
      <c r="W14" s="13">
        <f>SUM(W10:W13)</f>
        <v>989156</v>
      </c>
      <c r="X14" s="13">
        <f t="shared" si="2"/>
        <v>3047336</v>
      </c>
      <c r="Y14" s="13">
        <f t="shared" si="2"/>
        <v>533750</v>
      </c>
      <c r="Z14" s="13">
        <f t="shared" si="2"/>
        <v>2529655</v>
      </c>
      <c r="AA14" s="13">
        <f>SUM(AA10:AA13)</f>
        <v>267927</v>
      </c>
      <c r="AB14" s="13">
        <f>SUM(AB10:AB13)</f>
        <v>375808</v>
      </c>
      <c r="AC14" s="13">
        <f>SUM(AC10:AC13)</f>
        <v>702525</v>
      </c>
      <c r="AD14" s="13">
        <f t="shared" si="2"/>
        <v>672583</v>
      </c>
      <c r="AE14" s="13">
        <f>SUM(AE10:AE13)</f>
        <v>1268131</v>
      </c>
      <c r="AF14" s="13">
        <f t="shared" si="2"/>
        <v>86672</v>
      </c>
      <c r="AG14" s="13">
        <f t="shared" si="2"/>
        <v>2024726</v>
      </c>
      <c r="AH14" s="13">
        <f t="shared" si="2"/>
        <v>-547</v>
      </c>
      <c r="AI14" s="13">
        <f t="shared" si="2"/>
        <v>14496</v>
      </c>
      <c r="AJ14" s="13">
        <f t="shared" si="2"/>
        <v>157027</v>
      </c>
      <c r="AK14" s="13">
        <f t="shared" si="2"/>
        <v>114016</v>
      </c>
      <c r="AL14" s="13">
        <f t="shared" si="2"/>
        <v>0</v>
      </c>
      <c r="AM14" s="13">
        <f t="shared" si="2"/>
        <v>809499</v>
      </c>
      <c r="AN14" s="125">
        <f t="shared" si="2"/>
        <v>36926</v>
      </c>
      <c r="AO14" s="13">
        <f>SUM(AO10:AO13)</f>
        <v>120349</v>
      </c>
      <c r="AP14" s="13">
        <f t="shared" si="2"/>
        <v>138898</v>
      </c>
      <c r="AQ14" s="13">
        <f aca="true" t="shared" si="3" ref="AQ14:BB14">SUM(AQ10:AQ13)</f>
        <v>12712</v>
      </c>
      <c r="AR14" s="13">
        <f t="shared" si="3"/>
        <v>17457</v>
      </c>
      <c r="AS14" s="13">
        <f t="shared" si="3"/>
        <v>-71</v>
      </c>
      <c r="AT14" s="13">
        <f t="shared" si="3"/>
        <v>36298</v>
      </c>
      <c r="AU14" s="13">
        <f t="shared" si="3"/>
        <v>-137</v>
      </c>
      <c r="AV14" s="13">
        <f t="shared" si="3"/>
        <v>-176</v>
      </c>
      <c r="AW14" s="13">
        <f t="shared" si="3"/>
        <v>-2</v>
      </c>
      <c r="AX14" s="13">
        <f t="shared" si="3"/>
        <v>34713</v>
      </c>
      <c r="AY14" s="13">
        <f t="shared" si="3"/>
        <v>33580</v>
      </c>
      <c r="AZ14" s="13">
        <f t="shared" si="3"/>
        <v>132000</v>
      </c>
      <c r="BA14" s="13">
        <f t="shared" si="3"/>
        <v>150714</v>
      </c>
      <c r="BB14" s="13">
        <f t="shared" si="3"/>
        <v>0</v>
      </c>
      <c r="BC14" s="13"/>
      <c r="BD14" s="13">
        <f>SUM(C14:BB14)</f>
        <v>75489913</v>
      </c>
      <c r="BE14" s="13"/>
      <c r="BF14" s="13">
        <f>+C14+AE14+AG14+AI14+AM14+AO14+AP14+AR14+AT14+AX14+AY14+AZ14+W14+BA14</f>
        <v>20922968</v>
      </c>
      <c r="BG14" s="13">
        <f t="shared" si="1"/>
        <v>54566945</v>
      </c>
      <c r="BH14" s="125"/>
    </row>
    <row r="15" spans="1:60" ht="11.25" customHeight="1">
      <c r="A15" s="122"/>
      <c r="B15" s="122"/>
      <c r="D15" s="155"/>
      <c r="E15" s="127"/>
      <c r="F15" s="127"/>
      <c r="G15" s="127"/>
      <c r="H15" s="127"/>
      <c r="I15" s="127"/>
      <c r="J15" s="13"/>
      <c r="K15" s="127"/>
      <c r="L15" s="127"/>
      <c r="M15" s="125"/>
      <c r="Q15" s="127"/>
      <c r="R15" s="127"/>
      <c r="S15" s="126"/>
      <c r="T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H15" s="127"/>
      <c r="AI15" s="126"/>
      <c r="AJ15" s="127"/>
      <c r="AK15" s="127"/>
      <c r="AL15" s="127"/>
      <c r="AM15" s="127"/>
      <c r="AN15" s="125"/>
      <c r="AO15" s="127"/>
      <c r="AP15" s="135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3"/>
      <c r="BE15" s="13"/>
      <c r="BF15" s="13"/>
      <c r="BG15" s="13"/>
      <c r="BH15" s="125"/>
    </row>
    <row r="16" spans="1:60" ht="11.25" customHeight="1" hidden="1" outlineLevel="1">
      <c r="A16" s="122" t="s">
        <v>234</v>
      </c>
      <c r="B16" s="122"/>
      <c r="D16" s="155"/>
      <c r="E16" s="127"/>
      <c r="F16" s="127"/>
      <c r="G16" s="127"/>
      <c r="H16" s="127"/>
      <c r="I16" s="127"/>
      <c r="J16" s="127"/>
      <c r="K16" s="127"/>
      <c r="L16" s="127"/>
      <c r="M16" s="125"/>
      <c r="Q16" s="127"/>
      <c r="R16" s="127"/>
      <c r="S16" s="126"/>
      <c r="T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H16" s="127"/>
      <c r="AI16" s="126"/>
      <c r="AJ16" s="127"/>
      <c r="AK16" s="127"/>
      <c r="AL16" s="127"/>
      <c r="AM16" s="127"/>
      <c r="AN16" s="125">
        <v>0</v>
      </c>
      <c r="AO16" s="127"/>
      <c r="AP16" s="135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3"/>
      <c r="BE16" s="13"/>
      <c r="BF16" s="13"/>
      <c r="BG16" s="13"/>
      <c r="BH16" s="125"/>
    </row>
    <row r="17" spans="1:60" ht="11.25" customHeight="1" hidden="1" outlineLevel="1">
      <c r="A17" s="123" t="s">
        <v>235</v>
      </c>
      <c r="B17" s="123"/>
      <c r="C17" s="125">
        <v>12093688</v>
      </c>
      <c r="D17" s="156">
        <v>266872</v>
      </c>
      <c r="E17" s="124">
        <v>2935061</v>
      </c>
      <c r="F17" s="124">
        <v>4099919</v>
      </c>
      <c r="G17" s="124">
        <v>1846849</v>
      </c>
      <c r="H17" s="124">
        <v>9190</v>
      </c>
      <c r="I17" s="124">
        <v>1255631</v>
      </c>
      <c r="J17" s="124">
        <v>28788</v>
      </c>
      <c r="K17" s="124">
        <v>43559</v>
      </c>
      <c r="L17" s="124">
        <v>415519</v>
      </c>
      <c r="M17" s="125">
        <v>351789</v>
      </c>
      <c r="N17" s="125">
        <v>913937</v>
      </c>
      <c r="O17" s="125">
        <v>9931</v>
      </c>
      <c r="P17" s="125">
        <v>796554</v>
      </c>
      <c r="Q17" s="124">
        <v>30025</v>
      </c>
      <c r="R17" s="124">
        <v>782900</v>
      </c>
      <c r="S17" s="124">
        <v>463886</v>
      </c>
      <c r="T17" s="124">
        <v>435399</v>
      </c>
      <c r="U17" s="125">
        <v>503398</v>
      </c>
      <c r="V17" s="124">
        <v>212273</v>
      </c>
      <c r="W17" s="124">
        <v>833745</v>
      </c>
      <c r="X17" s="124">
        <v>704570</v>
      </c>
      <c r="Y17" s="124">
        <v>383735</v>
      </c>
      <c r="Z17" s="124">
        <v>154066</v>
      </c>
      <c r="AA17" s="124">
        <v>2676</v>
      </c>
      <c r="AB17" s="124">
        <v>3076</v>
      </c>
      <c r="AC17" s="124">
        <v>367691</v>
      </c>
      <c r="AD17" s="124">
        <v>365308</v>
      </c>
      <c r="AE17" s="124">
        <v>1559823</v>
      </c>
      <c r="AF17" s="70">
        <v>323598</v>
      </c>
      <c r="AG17" s="125">
        <v>129866</v>
      </c>
      <c r="AH17" s="124">
        <v>131201</v>
      </c>
      <c r="AI17" s="124">
        <v>28299</v>
      </c>
      <c r="AJ17" s="124">
        <v>84187</v>
      </c>
      <c r="AK17" s="124">
        <v>63620</v>
      </c>
      <c r="AL17" s="124">
        <v>109365</v>
      </c>
      <c r="AM17" s="124">
        <v>205369</v>
      </c>
      <c r="AN17" s="125">
        <v>696</v>
      </c>
      <c r="AO17" s="124">
        <v>139083</v>
      </c>
      <c r="AP17" s="125">
        <v>140800</v>
      </c>
      <c r="AQ17" s="125">
        <v>78852</v>
      </c>
      <c r="AR17" s="124">
        <v>126733</v>
      </c>
      <c r="AS17" s="124">
        <v>41477</v>
      </c>
      <c r="AT17" s="124">
        <v>35722</v>
      </c>
      <c r="AU17" s="124">
        <v>38448</v>
      </c>
      <c r="AV17" s="124">
        <v>38290</v>
      </c>
      <c r="AW17" s="70">
        <v>40340</v>
      </c>
      <c r="AX17" s="124">
        <v>41530</v>
      </c>
      <c r="AY17" s="124">
        <v>40429</v>
      </c>
      <c r="AZ17" s="124">
        <v>152184</v>
      </c>
      <c r="BA17" s="124">
        <v>69680</v>
      </c>
      <c r="BB17" s="124">
        <v>628</v>
      </c>
      <c r="BC17" s="124"/>
      <c r="BD17" s="13">
        <f>SUM(C17:BB17)</f>
        <v>33930255</v>
      </c>
      <c r="BE17" s="13"/>
      <c r="BF17" s="13">
        <f t="shared" si="0"/>
        <v>15596951</v>
      </c>
      <c r="BG17" s="13">
        <f t="shared" si="1"/>
        <v>18333304</v>
      </c>
      <c r="BH17" s="125"/>
    </row>
    <row r="18" spans="1:60" ht="11.25" customHeight="1" hidden="1" outlineLevel="1">
      <c r="A18" s="123" t="s">
        <v>236</v>
      </c>
      <c r="B18" s="123"/>
      <c r="C18" s="116">
        <v>0</v>
      </c>
      <c r="D18" s="116">
        <v>0</v>
      </c>
      <c r="E18" s="124">
        <v>-1861</v>
      </c>
      <c r="F18" s="124">
        <v>-29235</v>
      </c>
      <c r="G18" s="124">
        <v>-10335</v>
      </c>
      <c r="H18" s="124">
        <v>0</v>
      </c>
      <c r="I18" s="124">
        <v>-11988</v>
      </c>
      <c r="J18" s="124">
        <v>0</v>
      </c>
      <c r="K18" s="124">
        <v>0</v>
      </c>
      <c r="L18" s="124">
        <v>0</v>
      </c>
      <c r="M18" s="125">
        <v>-250</v>
      </c>
      <c r="N18" s="125">
        <v>-3775</v>
      </c>
      <c r="O18" s="116">
        <v>0</v>
      </c>
      <c r="P18" s="116">
        <v>0</v>
      </c>
      <c r="Q18" s="124">
        <v>0</v>
      </c>
      <c r="R18" s="124">
        <v>-7469</v>
      </c>
      <c r="S18" s="124">
        <v>0</v>
      </c>
      <c r="T18" s="124">
        <v>-4550</v>
      </c>
      <c r="U18" s="125">
        <v>-3644</v>
      </c>
      <c r="V18" s="124">
        <v>0</v>
      </c>
      <c r="W18" s="124">
        <v>0</v>
      </c>
      <c r="X18" s="124">
        <v>-49836</v>
      </c>
      <c r="Y18" s="124">
        <v>-1886</v>
      </c>
      <c r="Z18" s="124">
        <v>0</v>
      </c>
      <c r="AA18" s="124">
        <v>0</v>
      </c>
      <c r="AB18" s="124">
        <v>0</v>
      </c>
      <c r="AC18" s="124">
        <v>-4913</v>
      </c>
      <c r="AD18" s="124">
        <v>0</v>
      </c>
      <c r="AE18" s="124">
        <v>0</v>
      </c>
      <c r="AF18" s="70">
        <v>0</v>
      </c>
      <c r="AG18" s="125">
        <v>0</v>
      </c>
      <c r="AH18" s="124">
        <v>0</v>
      </c>
      <c r="AI18" s="124">
        <v>0</v>
      </c>
      <c r="AJ18" s="124">
        <v>-197</v>
      </c>
      <c r="AK18" s="124">
        <v>-541</v>
      </c>
      <c r="AL18" s="124">
        <v>0</v>
      </c>
      <c r="AM18" s="124">
        <v>0</v>
      </c>
      <c r="AN18" s="125">
        <v>0</v>
      </c>
      <c r="AO18" s="124">
        <v>0</v>
      </c>
      <c r="AP18" s="125">
        <v>0</v>
      </c>
      <c r="AQ18" s="125">
        <v>-166</v>
      </c>
      <c r="AR18" s="124">
        <v>-62660</v>
      </c>
      <c r="AS18" s="124">
        <v>0</v>
      </c>
      <c r="AT18" s="124">
        <v>0</v>
      </c>
      <c r="AU18" s="124">
        <v>-365</v>
      </c>
      <c r="AV18" s="124">
        <v>-914</v>
      </c>
      <c r="AW18" s="116">
        <v>0</v>
      </c>
      <c r="AX18" s="124">
        <v>0</v>
      </c>
      <c r="AY18" s="124">
        <v>0</v>
      </c>
      <c r="AZ18" s="124">
        <v>0</v>
      </c>
      <c r="BA18" s="124">
        <v>0</v>
      </c>
      <c r="BB18" s="124">
        <v>0</v>
      </c>
      <c r="BC18" s="124"/>
      <c r="BD18" s="13">
        <f>SUM(C18:BB18)</f>
        <v>-194585</v>
      </c>
      <c r="BE18" s="13"/>
      <c r="BF18" s="13">
        <f t="shared" si="0"/>
        <v>-62660</v>
      </c>
      <c r="BG18" s="13">
        <f t="shared" si="1"/>
        <v>-131925</v>
      </c>
      <c r="BH18" s="125"/>
    </row>
    <row r="19" spans="1:60" ht="11.25" customHeight="1" hidden="1" outlineLevel="1">
      <c r="A19" s="123" t="s">
        <v>237</v>
      </c>
      <c r="B19" s="123"/>
      <c r="C19" s="116">
        <v>2466</v>
      </c>
      <c r="D19" s="155">
        <v>1031</v>
      </c>
      <c r="E19" s="124">
        <v>5979</v>
      </c>
      <c r="F19" s="124">
        <v>12889</v>
      </c>
      <c r="G19" s="124">
        <v>10254</v>
      </c>
      <c r="H19" s="124">
        <v>0</v>
      </c>
      <c r="I19" s="124">
        <v>5543</v>
      </c>
      <c r="J19" s="124">
        <v>0</v>
      </c>
      <c r="K19" s="124">
        <v>0</v>
      </c>
      <c r="L19" s="124">
        <v>242</v>
      </c>
      <c r="M19" s="125">
        <v>2055</v>
      </c>
      <c r="N19" s="125">
        <v>0</v>
      </c>
      <c r="O19" s="116">
        <v>0</v>
      </c>
      <c r="P19" s="116">
        <v>0</v>
      </c>
      <c r="Q19" s="124">
        <v>0</v>
      </c>
      <c r="R19" s="124">
        <v>1416</v>
      </c>
      <c r="S19" s="124">
        <v>0</v>
      </c>
      <c r="T19" s="124">
        <v>3181</v>
      </c>
      <c r="U19" s="125">
        <v>294</v>
      </c>
      <c r="V19" s="124">
        <v>99</v>
      </c>
      <c r="W19" s="124">
        <v>176</v>
      </c>
      <c r="X19" s="124">
        <v>325</v>
      </c>
      <c r="Y19" s="124">
        <v>0</v>
      </c>
      <c r="Z19" s="124">
        <v>1026</v>
      </c>
      <c r="AA19" s="124">
        <v>84</v>
      </c>
      <c r="AB19" s="124">
        <v>0</v>
      </c>
      <c r="AC19" s="124">
        <v>1187</v>
      </c>
      <c r="AD19" s="124">
        <v>144</v>
      </c>
      <c r="AE19" s="124">
        <v>286</v>
      </c>
      <c r="AF19" s="70">
        <v>0</v>
      </c>
      <c r="AG19" s="125">
        <v>0</v>
      </c>
      <c r="AH19" s="124">
        <v>0</v>
      </c>
      <c r="AI19" s="124">
        <v>0</v>
      </c>
      <c r="AJ19" s="124">
        <v>110</v>
      </c>
      <c r="AK19" s="124">
        <v>0</v>
      </c>
      <c r="AL19" s="124">
        <v>0</v>
      </c>
      <c r="AM19" s="124">
        <v>0</v>
      </c>
      <c r="AN19" s="125">
        <v>353</v>
      </c>
      <c r="AO19" s="124">
        <v>0</v>
      </c>
      <c r="AP19" s="125">
        <v>230</v>
      </c>
      <c r="AQ19" s="125">
        <v>0</v>
      </c>
      <c r="AR19" s="124">
        <v>0</v>
      </c>
      <c r="AS19" s="124">
        <v>0</v>
      </c>
      <c r="AT19" s="124">
        <v>0</v>
      </c>
      <c r="AU19" s="124">
        <v>0</v>
      </c>
      <c r="AV19" s="124">
        <v>0</v>
      </c>
      <c r="AW19" s="124">
        <v>0</v>
      </c>
      <c r="AX19" s="124">
        <v>0</v>
      </c>
      <c r="AY19" s="124">
        <v>0</v>
      </c>
      <c r="AZ19" s="124">
        <v>0</v>
      </c>
      <c r="BA19" s="124">
        <v>0</v>
      </c>
      <c r="BB19" s="124">
        <v>0</v>
      </c>
      <c r="BC19" s="124"/>
      <c r="BD19" s="13">
        <f>SUM(C19:BB19)</f>
        <v>49370</v>
      </c>
      <c r="BE19" s="13"/>
      <c r="BF19" s="13">
        <f t="shared" si="0"/>
        <v>3158</v>
      </c>
      <c r="BG19" s="13">
        <f t="shared" si="1"/>
        <v>46212</v>
      </c>
      <c r="BH19" s="125"/>
    </row>
    <row r="20" spans="1:60" ht="11.25" customHeight="1" hidden="1" outlineLevel="1">
      <c r="A20" s="123" t="s">
        <v>238</v>
      </c>
      <c r="B20" s="123"/>
      <c r="C20" s="116">
        <v>0</v>
      </c>
      <c r="D20" s="116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5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24">
        <v>0</v>
      </c>
      <c r="T20" s="116">
        <v>0</v>
      </c>
      <c r="U20" s="124">
        <v>0</v>
      </c>
      <c r="V20" s="125">
        <v>0</v>
      </c>
      <c r="W20" s="125">
        <v>0</v>
      </c>
      <c r="X20" s="125">
        <v>0</v>
      </c>
      <c r="Y20" s="125">
        <v>0</v>
      </c>
      <c r="Z20" s="125">
        <v>0</v>
      </c>
      <c r="AA20" s="124">
        <v>0</v>
      </c>
      <c r="AB20" s="124">
        <v>3342</v>
      </c>
      <c r="AC20" s="124">
        <v>0</v>
      </c>
      <c r="AD20" s="124">
        <v>0</v>
      </c>
      <c r="AE20" s="124">
        <v>0</v>
      </c>
      <c r="AF20" s="70">
        <v>0</v>
      </c>
      <c r="AG20" s="125">
        <v>0</v>
      </c>
      <c r="AH20" s="124">
        <v>0</v>
      </c>
      <c r="AI20" s="124">
        <v>0</v>
      </c>
      <c r="AJ20" s="124">
        <v>0</v>
      </c>
      <c r="AK20" s="124">
        <v>0</v>
      </c>
      <c r="AL20" s="124">
        <v>0</v>
      </c>
      <c r="AM20" s="124">
        <v>0</v>
      </c>
      <c r="AN20" s="125">
        <v>0</v>
      </c>
      <c r="AO20" s="124">
        <v>0</v>
      </c>
      <c r="AP20" s="125">
        <v>0</v>
      </c>
      <c r="AQ20" s="125">
        <v>0</v>
      </c>
      <c r="AR20" s="124">
        <v>0</v>
      </c>
      <c r="AS20" s="124">
        <v>0</v>
      </c>
      <c r="AT20" s="124">
        <v>0</v>
      </c>
      <c r="AU20" s="124">
        <v>0</v>
      </c>
      <c r="AV20" s="124">
        <v>0</v>
      </c>
      <c r="AW20" s="124">
        <v>0</v>
      </c>
      <c r="AX20" s="124">
        <v>0</v>
      </c>
      <c r="AY20" s="124">
        <v>0</v>
      </c>
      <c r="AZ20" s="124">
        <v>0</v>
      </c>
      <c r="BA20" s="124">
        <v>0</v>
      </c>
      <c r="BB20" s="124">
        <v>0</v>
      </c>
      <c r="BC20" s="124"/>
      <c r="BD20" s="13">
        <f>SUM(C20:BB20)</f>
        <v>3342</v>
      </c>
      <c r="BE20" s="13"/>
      <c r="BF20" s="13">
        <f t="shared" si="0"/>
        <v>0</v>
      </c>
      <c r="BG20" s="13">
        <f t="shared" si="1"/>
        <v>3342</v>
      </c>
      <c r="BH20" s="125"/>
    </row>
    <row r="21" spans="1:60" ht="11.25" customHeight="1" collapsed="1">
      <c r="A21" s="122" t="s">
        <v>345</v>
      </c>
      <c r="B21" s="122"/>
      <c r="C21" s="125">
        <f aca="true" t="shared" si="4" ref="C21:AP21">SUM(C17:C20)</f>
        <v>12096154</v>
      </c>
      <c r="D21" s="125">
        <f t="shared" si="4"/>
        <v>267903</v>
      </c>
      <c r="E21" s="125">
        <f t="shared" si="4"/>
        <v>2939179</v>
      </c>
      <c r="F21" s="125">
        <f t="shared" si="4"/>
        <v>4083573</v>
      </c>
      <c r="G21" s="125">
        <f t="shared" si="4"/>
        <v>1846768</v>
      </c>
      <c r="H21" s="125">
        <f t="shared" si="4"/>
        <v>9190</v>
      </c>
      <c r="I21" s="125">
        <f t="shared" si="4"/>
        <v>1249186</v>
      </c>
      <c r="J21" s="125">
        <f t="shared" si="4"/>
        <v>28788</v>
      </c>
      <c r="K21" s="125">
        <f>SUM(K17:K20)</f>
        <v>43559</v>
      </c>
      <c r="L21" s="125">
        <f t="shared" si="4"/>
        <v>415761</v>
      </c>
      <c r="M21" s="125">
        <f t="shared" si="4"/>
        <v>353594</v>
      </c>
      <c r="N21" s="125">
        <f t="shared" si="4"/>
        <v>910162</v>
      </c>
      <c r="O21" s="125">
        <f t="shared" si="4"/>
        <v>9931</v>
      </c>
      <c r="P21" s="125">
        <f t="shared" si="4"/>
        <v>796554</v>
      </c>
      <c r="Q21" s="125">
        <f t="shared" si="4"/>
        <v>30025</v>
      </c>
      <c r="R21" s="125">
        <f t="shared" si="4"/>
        <v>776847</v>
      </c>
      <c r="S21" s="125">
        <f>SUM(S17:S20)</f>
        <v>463886</v>
      </c>
      <c r="T21" s="125">
        <f t="shared" si="4"/>
        <v>434030</v>
      </c>
      <c r="U21" s="125">
        <f t="shared" si="4"/>
        <v>500048</v>
      </c>
      <c r="V21" s="125">
        <f t="shared" si="4"/>
        <v>212372</v>
      </c>
      <c r="W21" s="125">
        <f>SUM(W17:W20)</f>
        <v>833921</v>
      </c>
      <c r="X21" s="125">
        <f t="shared" si="4"/>
        <v>655059</v>
      </c>
      <c r="Y21" s="125">
        <f t="shared" si="4"/>
        <v>381849</v>
      </c>
      <c r="Z21" s="125">
        <f t="shared" si="4"/>
        <v>155092</v>
      </c>
      <c r="AA21" s="125">
        <f>SUM(AA17:AA20)</f>
        <v>2760</v>
      </c>
      <c r="AB21" s="125">
        <f>SUM(AB17:AB20)</f>
        <v>6418</v>
      </c>
      <c r="AC21" s="125">
        <f>SUM(AC17:AC20)</f>
        <v>363965</v>
      </c>
      <c r="AD21" s="125">
        <f t="shared" si="4"/>
        <v>365452</v>
      </c>
      <c r="AE21" s="125">
        <f>SUM(AE17:AE20)</f>
        <v>1560109</v>
      </c>
      <c r="AF21" s="125">
        <f t="shared" si="4"/>
        <v>323598</v>
      </c>
      <c r="AG21" s="125">
        <f t="shared" si="4"/>
        <v>129866</v>
      </c>
      <c r="AH21" s="125">
        <f t="shared" si="4"/>
        <v>131201</v>
      </c>
      <c r="AI21" s="125">
        <f t="shared" si="4"/>
        <v>28299</v>
      </c>
      <c r="AJ21" s="125">
        <f t="shared" si="4"/>
        <v>84100</v>
      </c>
      <c r="AK21" s="125">
        <f t="shared" si="4"/>
        <v>63079</v>
      </c>
      <c r="AL21" s="125">
        <f t="shared" si="4"/>
        <v>109365</v>
      </c>
      <c r="AM21" s="125">
        <f t="shared" si="4"/>
        <v>205369</v>
      </c>
      <c r="AN21" s="125">
        <f t="shared" si="4"/>
        <v>1049</v>
      </c>
      <c r="AO21" s="125">
        <f>SUM(AO17:AO20)</f>
        <v>139083</v>
      </c>
      <c r="AP21" s="125">
        <f t="shared" si="4"/>
        <v>141030</v>
      </c>
      <c r="AQ21" s="125">
        <f aca="true" t="shared" si="5" ref="AQ21:BB21">SUM(AQ17:AQ20)</f>
        <v>78686</v>
      </c>
      <c r="AR21" s="125">
        <f t="shared" si="5"/>
        <v>64073</v>
      </c>
      <c r="AS21" s="125">
        <f t="shared" si="5"/>
        <v>41477</v>
      </c>
      <c r="AT21" s="124">
        <f t="shared" si="5"/>
        <v>35722</v>
      </c>
      <c r="AU21" s="125">
        <f t="shared" si="5"/>
        <v>38083</v>
      </c>
      <c r="AV21" s="125">
        <f t="shared" si="5"/>
        <v>37376</v>
      </c>
      <c r="AW21" s="125">
        <f t="shared" si="5"/>
        <v>40340</v>
      </c>
      <c r="AX21" s="125">
        <f t="shared" si="5"/>
        <v>41530</v>
      </c>
      <c r="AY21" s="125">
        <f t="shared" si="5"/>
        <v>40429</v>
      </c>
      <c r="AZ21" s="125">
        <f t="shared" si="5"/>
        <v>152184</v>
      </c>
      <c r="BA21" s="125">
        <f t="shared" si="5"/>
        <v>69680</v>
      </c>
      <c r="BB21" s="125">
        <f t="shared" si="5"/>
        <v>628</v>
      </c>
      <c r="BC21" s="125"/>
      <c r="BD21" s="13">
        <f>SUM(C21:BB21)</f>
        <v>33788382</v>
      </c>
      <c r="BE21" s="13"/>
      <c r="BF21" s="13">
        <f t="shared" si="0"/>
        <v>15537449</v>
      </c>
      <c r="BG21" s="13">
        <f t="shared" si="1"/>
        <v>18250933</v>
      </c>
      <c r="BH21" s="125"/>
    </row>
    <row r="22" spans="1:60" ht="11.25" customHeight="1">
      <c r="A22" s="122"/>
      <c r="B22" s="122"/>
      <c r="D22" s="155"/>
      <c r="E22" s="127"/>
      <c r="F22" s="127"/>
      <c r="G22" s="127"/>
      <c r="H22" s="127"/>
      <c r="I22" s="127"/>
      <c r="J22" s="13"/>
      <c r="K22" s="127"/>
      <c r="L22" s="127"/>
      <c r="M22" s="125"/>
      <c r="Q22" s="127"/>
      <c r="R22" s="127"/>
      <c r="S22" s="126"/>
      <c r="T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H22" s="127"/>
      <c r="AI22" s="126"/>
      <c r="AJ22" s="127"/>
      <c r="AK22" s="127"/>
      <c r="AL22" s="127"/>
      <c r="AM22" s="127"/>
      <c r="AN22" s="135"/>
      <c r="AO22" s="127"/>
      <c r="AP22" s="135"/>
      <c r="AR22" s="127"/>
      <c r="AS22" s="127"/>
      <c r="AT22" s="124"/>
      <c r="AU22" s="127"/>
      <c r="AV22" s="127"/>
      <c r="AW22" s="127"/>
      <c r="AX22" s="127"/>
      <c r="AY22" s="127"/>
      <c r="AZ22" s="127"/>
      <c r="BA22" s="127"/>
      <c r="BB22" s="127"/>
      <c r="BC22" s="127"/>
      <c r="BD22" s="13"/>
      <c r="BE22" s="13"/>
      <c r="BF22" s="13"/>
      <c r="BG22" s="13"/>
      <c r="BH22" s="125"/>
    </row>
    <row r="23" spans="1:60" ht="11.25" customHeight="1" hidden="1" outlineLevel="1">
      <c r="A23" s="122" t="s">
        <v>240</v>
      </c>
      <c r="B23" s="122"/>
      <c r="D23" s="155"/>
      <c r="E23" s="127"/>
      <c r="F23" s="127"/>
      <c r="G23" s="127"/>
      <c r="H23" s="127"/>
      <c r="I23" s="127"/>
      <c r="J23" s="127"/>
      <c r="K23" s="127"/>
      <c r="L23" s="127"/>
      <c r="M23" s="125"/>
      <c r="Q23" s="127"/>
      <c r="R23" s="127"/>
      <c r="S23" s="126"/>
      <c r="T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H23" s="127"/>
      <c r="AI23" s="126"/>
      <c r="AJ23" s="127"/>
      <c r="AK23" s="127"/>
      <c r="AL23" s="127"/>
      <c r="AM23" s="127"/>
      <c r="AN23" s="135" t="s">
        <v>41</v>
      </c>
      <c r="AO23" s="127"/>
      <c r="AP23" s="135"/>
      <c r="AR23" s="127"/>
      <c r="AS23" s="127"/>
      <c r="AT23" s="124"/>
      <c r="AU23" s="127">
        <v>0</v>
      </c>
      <c r="AV23" s="127"/>
      <c r="AW23" s="127"/>
      <c r="AX23" s="127"/>
      <c r="AY23" s="127"/>
      <c r="AZ23" s="127"/>
      <c r="BA23" s="127"/>
      <c r="BB23" s="127"/>
      <c r="BC23" s="127"/>
      <c r="BD23" s="13"/>
      <c r="BE23" s="13"/>
      <c r="BF23" s="13"/>
      <c r="BG23" s="13"/>
      <c r="BH23" s="125"/>
    </row>
    <row r="24" spans="1:59" ht="11.25" customHeight="1" hidden="1" outlineLevel="1">
      <c r="A24" s="123" t="s">
        <v>241</v>
      </c>
      <c r="B24" s="123"/>
      <c r="C24" s="116">
        <v>0</v>
      </c>
      <c r="D24" s="116">
        <v>0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125">
        <v>0</v>
      </c>
      <c r="L24" s="124">
        <v>0</v>
      </c>
      <c r="M24" s="125">
        <v>0</v>
      </c>
      <c r="N24" s="116">
        <v>0</v>
      </c>
      <c r="O24" s="116">
        <v>0</v>
      </c>
      <c r="P24" s="116">
        <v>0</v>
      </c>
      <c r="Q24" s="116">
        <v>0</v>
      </c>
      <c r="R24" s="116">
        <v>0</v>
      </c>
      <c r="S24" s="124">
        <v>0</v>
      </c>
      <c r="T24" s="116">
        <v>0</v>
      </c>
      <c r="U24" s="124">
        <v>0</v>
      </c>
      <c r="V24" s="124">
        <v>0</v>
      </c>
      <c r="W24" s="124">
        <v>0</v>
      </c>
      <c r="X24" s="124">
        <v>0</v>
      </c>
      <c r="Y24" s="124">
        <v>0</v>
      </c>
      <c r="Z24" s="124">
        <v>0</v>
      </c>
      <c r="AA24" s="124">
        <v>0</v>
      </c>
      <c r="AB24" s="124">
        <v>0</v>
      </c>
      <c r="AC24" s="124">
        <v>0</v>
      </c>
      <c r="AD24" s="124">
        <v>0</v>
      </c>
      <c r="AE24" s="124">
        <v>0</v>
      </c>
      <c r="AF24" s="124">
        <v>0</v>
      </c>
      <c r="AG24" s="125">
        <v>0</v>
      </c>
      <c r="AH24" s="124">
        <v>0</v>
      </c>
      <c r="AI24" s="124">
        <v>0</v>
      </c>
      <c r="AJ24" s="124">
        <v>0</v>
      </c>
      <c r="AK24" s="124">
        <v>0</v>
      </c>
      <c r="AL24" s="124">
        <v>0</v>
      </c>
      <c r="AM24" s="124">
        <v>0</v>
      </c>
      <c r="AN24" s="125">
        <v>0</v>
      </c>
      <c r="AO24" s="124">
        <v>0</v>
      </c>
      <c r="AP24" s="124">
        <v>0</v>
      </c>
      <c r="AQ24" s="124">
        <v>0</v>
      </c>
      <c r="AR24" s="124">
        <v>0</v>
      </c>
      <c r="AS24" s="124">
        <v>0</v>
      </c>
      <c r="AT24" s="124">
        <v>0</v>
      </c>
      <c r="AU24" s="124">
        <v>0</v>
      </c>
      <c r="AV24" s="124">
        <v>0</v>
      </c>
      <c r="AW24" s="124">
        <v>0</v>
      </c>
      <c r="AX24" s="124">
        <v>0</v>
      </c>
      <c r="AY24" s="124">
        <v>0</v>
      </c>
      <c r="AZ24" s="124">
        <v>0</v>
      </c>
      <c r="BA24" s="124">
        <v>0</v>
      </c>
      <c r="BB24" s="124">
        <v>0</v>
      </c>
      <c r="BC24" s="124"/>
      <c r="BD24" s="13">
        <f aca="true" t="shared" si="6" ref="BD24:BD33">SUM(C24:BB24)</f>
        <v>0</v>
      </c>
      <c r="BE24" s="13"/>
      <c r="BF24" s="13">
        <f t="shared" si="0"/>
        <v>0</v>
      </c>
      <c r="BG24" s="13">
        <f t="shared" si="1"/>
        <v>0</v>
      </c>
    </row>
    <row r="25" spans="1:59" ht="11.25" customHeight="1" hidden="1" outlineLevel="1">
      <c r="A25" s="123" t="s">
        <v>242</v>
      </c>
      <c r="B25" s="123"/>
      <c r="C25" s="116">
        <v>0</v>
      </c>
      <c r="D25" s="116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5">
        <v>0</v>
      </c>
      <c r="L25" s="124">
        <v>0</v>
      </c>
      <c r="M25" s="125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24">
        <v>0</v>
      </c>
      <c r="T25" s="116">
        <v>0</v>
      </c>
      <c r="U25" s="124">
        <v>343</v>
      </c>
      <c r="V25" s="124">
        <v>0</v>
      </c>
      <c r="W25" s="124">
        <v>0</v>
      </c>
      <c r="X25" s="124">
        <v>0</v>
      </c>
      <c r="Y25" s="124">
        <v>2164</v>
      </c>
      <c r="Z25" s="124">
        <v>0</v>
      </c>
      <c r="AA25" s="124">
        <v>0</v>
      </c>
      <c r="AB25" s="124">
        <v>0</v>
      </c>
      <c r="AC25" s="124">
        <v>0</v>
      </c>
      <c r="AD25" s="124">
        <v>0</v>
      </c>
      <c r="AE25" s="124">
        <v>0</v>
      </c>
      <c r="AF25" s="124">
        <v>0</v>
      </c>
      <c r="AG25" s="125">
        <v>0</v>
      </c>
      <c r="AH25" s="124">
        <v>0</v>
      </c>
      <c r="AI25" s="124">
        <v>0</v>
      </c>
      <c r="AJ25" s="124">
        <v>0</v>
      </c>
      <c r="AK25" s="124">
        <v>0</v>
      </c>
      <c r="AL25" s="124">
        <v>0</v>
      </c>
      <c r="AM25" s="124">
        <v>0</v>
      </c>
      <c r="AN25" s="125">
        <v>0</v>
      </c>
      <c r="AO25" s="124">
        <v>0</v>
      </c>
      <c r="AP25" s="124">
        <v>0</v>
      </c>
      <c r="AQ25" s="124">
        <v>0</v>
      </c>
      <c r="AR25" s="124">
        <v>0</v>
      </c>
      <c r="AS25" s="124">
        <v>0</v>
      </c>
      <c r="AT25" s="124">
        <v>0</v>
      </c>
      <c r="AU25" s="124">
        <v>0</v>
      </c>
      <c r="AV25" s="124">
        <v>0</v>
      </c>
      <c r="AW25" s="124">
        <v>0</v>
      </c>
      <c r="AX25" s="124">
        <v>0</v>
      </c>
      <c r="AY25" s="124">
        <v>0</v>
      </c>
      <c r="AZ25" s="124">
        <v>0</v>
      </c>
      <c r="BA25" s="124">
        <v>0</v>
      </c>
      <c r="BB25" s="124">
        <v>0</v>
      </c>
      <c r="BC25" s="124"/>
      <c r="BD25" s="13">
        <f t="shared" si="6"/>
        <v>2507</v>
      </c>
      <c r="BE25" s="13"/>
      <c r="BF25" s="13">
        <f t="shared" si="0"/>
        <v>0</v>
      </c>
      <c r="BG25" s="13">
        <f t="shared" si="1"/>
        <v>2507</v>
      </c>
    </row>
    <row r="26" spans="1:59" ht="11.25" customHeight="1" hidden="1" outlineLevel="1">
      <c r="A26" s="123" t="s">
        <v>243</v>
      </c>
      <c r="B26" s="123"/>
      <c r="C26" s="125">
        <v>16148261</v>
      </c>
      <c r="D26" s="157">
        <v>7031453</v>
      </c>
      <c r="E26" s="124">
        <v>23564218</v>
      </c>
      <c r="F26" s="124">
        <v>18224480</v>
      </c>
      <c r="G26" s="124">
        <v>3856478</v>
      </c>
      <c r="H26" s="124">
        <v>0</v>
      </c>
      <c r="I26" s="124">
        <v>4481488</v>
      </c>
      <c r="J26" s="124">
        <v>41815</v>
      </c>
      <c r="K26" s="124">
        <v>109728</v>
      </c>
      <c r="L26" s="124">
        <v>3867031</v>
      </c>
      <c r="M26" s="125">
        <v>2458015</v>
      </c>
      <c r="N26" s="125">
        <v>2689175</v>
      </c>
      <c r="O26" s="125">
        <v>309726</v>
      </c>
      <c r="P26" s="125">
        <v>1416</v>
      </c>
      <c r="Q26" s="124">
        <v>638</v>
      </c>
      <c r="R26" s="116">
        <v>827923</v>
      </c>
      <c r="S26" s="124">
        <v>964419</v>
      </c>
      <c r="T26" s="124">
        <v>2483274</v>
      </c>
      <c r="U26" s="125">
        <v>1120553</v>
      </c>
      <c r="V26" s="124">
        <v>1814802</v>
      </c>
      <c r="W26" s="124">
        <v>1844131</v>
      </c>
      <c r="X26" s="124">
        <v>24443</v>
      </c>
      <c r="Y26" s="124">
        <v>1301301</v>
      </c>
      <c r="Z26" s="124">
        <v>278870</v>
      </c>
      <c r="AA26" s="124">
        <v>22899</v>
      </c>
      <c r="AB26" s="124">
        <v>1211</v>
      </c>
      <c r="AC26" s="124">
        <v>657454</v>
      </c>
      <c r="AD26" s="124">
        <v>116357</v>
      </c>
      <c r="AE26" s="124">
        <v>13494</v>
      </c>
      <c r="AF26" s="70">
        <v>970671</v>
      </c>
      <c r="AG26" s="125">
        <v>0</v>
      </c>
      <c r="AH26" s="124">
        <v>207875</v>
      </c>
      <c r="AI26" s="124">
        <v>0</v>
      </c>
      <c r="AJ26" s="124">
        <v>89342</v>
      </c>
      <c r="AK26" s="124">
        <v>8167</v>
      </c>
      <c r="AL26" s="124">
        <v>137</v>
      </c>
      <c r="AM26" s="124">
        <v>0</v>
      </c>
      <c r="AN26" s="125">
        <v>20</v>
      </c>
      <c r="AO26" s="124">
        <v>241311</v>
      </c>
      <c r="AP26" s="125">
        <v>148612</v>
      </c>
      <c r="AQ26" s="125">
        <v>308</v>
      </c>
      <c r="AR26" s="124">
        <v>0</v>
      </c>
      <c r="AS26" s="124">
        <v>59</v>
      </c>
      <c r="AT26" s="124">
        <v>492</v>
      </c>
      <c r="AU26" s="124">
        <v>-417</v>
      </c>
      <c r="AV26" s="124">
        <v>85</v>
      </c>
      <c r="AW26" s="124">
        <v>0</v>
      </c>
      <c r="AX26" s="124">
        <v>0</v>
      </c>
      <c r="AY26" s="124">
        <v>0</v>
      </c>
      <c r="AZ26" s="124">
        <v>0</v>
      </c>
      <c r="BA26" s="124">
        <v>0</v>
      </c>
      <c r="BB26" s="124">
        <v>0</v>
      </c>
      <c r="BC26" s="124"/>
      <c r="BD26" s="13">
        <f t="shared" si="6"/>
        <v>95921715</v>
      </c>
      <c r="BE26" s="13"/>
      <c r="BF26" s="13">
        <f t="shared" si="0"/>
        <v>18396301</v>
      </c>
      <c r="BG26" s="13">
        <f t="shared" si="1"/>
        <v>77525414</v>
      </c>
    </row>
    <row r="27" spans="1:59" ht="11.25" customHeight="1" hidden="1" outlineLevel="1">
      <c r="A27" s="123" t="s">
        <v>244</v>
      </c>
      <c r="B27" s="123"/>
      <c r="C27" s="125">
        <v>0</v>
      </c>
      <c r="D27" s="125">
        <v>0</v>
      </c>
      <c r="E27" s="124">
        <v>7876</v>
      </c>
      <c r="F27" s="124">
        <v>7200</v>
      </c>
      <c r="G27" s="124">
        <v>6518</v>
      </c>
      <c r="H27" s="124">
        <v>0</v>
      </c>
      <c r="I27" s="124">
        <v>408</v>
      </c>
      <c r="J27" s="124">
        <v>0</v>
      </c>
      <c r="K27" s="125">
        <v>0</v>
      </c>
      <c r="L27" s="124">
        <v>0</v>
      </c>
      <c r="M27" s="125">
        <v>0</v>
      </c>
      <c r="N27" s="125">
        <v>-2668</v>
      </c>
      <c r="O27" s="125">
        <v>-307</v>
      </c>
      <c r="P27" s="125">
        <v>0</v>
      </c>
      <c r="Q27" s="124">
        <v>0</v>
      </c>
      <c r="R27" s="116">
        <v>0</v>
      </c>
      <c r="S27" s="124">
        <v>0</v>
      </c>
      <c r="T27" s="124">
        <v>3164</v>
      </c>
      <c r="U27" s="125">
        <v>0</v>
      </c>
      <c r="V27" s="125">
        <v>0</v>
      </c>
      <c r="W27" s="125">
        <v>0</v>
      </c>
      <c r="X27" s="125">
        <v>0</v>
      </c>
      <c r="Y27" s="125">
        <v>0</v>
      </c>
      <c r="Z27" s="125">
        <v>0</v>
      </c>
      <c r="AA27" s="124">
        <v>0</v>
      </c>
      <c r="AB27" s="124">
        <v>0</v>
      </c>
      <c r="AC27" s="124">
        <v>288</v>
      </c>
      <c r="AD27" s="124">
        <v>0</v>
      </c>
      <c r="AE27" s="124">
        <v>0</v>
      </c>
      <c r="AF27" s="70">
        <v>0</v>
      </c>
      <c r="AG27" s="125">
        <v>0</v>
      </c>
      <c r="AH27" s="124">
        <v>0</v>
      </c>
      <c r="AI27" s="124">
        <v>0</v>
      </c>
      <c r="AJ27" s="124">
        <v>600</v>
      </c>
      <c r="AK27" s="124">
        <v>0</v>
      </c>
      <c r="AL27" s="124">
        <v>0</v>
      </c>
      <c r="AM27" s="124">
        <v>0</v>
      </c>
      <c r="AN27" s="125">
        <v>0</v>
      </c>
      <c r="AO27" s="124">
        <v>0</v>
      </c>
      <c r="AP27" s="124">
        <v>0</v>
      </c>
      <c r="AQ27" s="125">
        <v>0</v>
      </c>
      <c r="AR27" s="124">
        <v>0</v>
      </c>
      <c r="AS27" s="124">
        <v>0</v>
      </c>
      <c r="AT27" s="124">
        <v>0</v>
      </c>
      <c r="AU27" s="124">
        <v>0</v>
      </c>
      <c r="AV27" s="124">
        <v>0</v>
      </c>
      <c r="AW27" s="124">
        <v>0</v>
      </c>
      <c r="AX27" s="124">
        <v>0</v>
      </c>
      <c r="AY27" s="124">
        <v>0</v>
      </c>
      <c r="AZ27" s="124">
        <v>0</v>
      </c>
      <c r="BA27" s="124">
        <v>0</v>
      </c>
      <c r="BB27" s="124">
        <v>0</v>
      </c>
      <c r="BC27" s="124"/>
      <c r="BD27" s="13">
        <f t="shared" si="6"/>
        <v>23079</v>
      </c>
      <c r="BE27" s="13"/>
      <c r="BF27" s="13">
        <f t="shared" si="0"/>
        <v>0</v>
      </c>
      <c r="BG27" s="13">
        <f t="shared" si="1"/>
        <v>23079</v>
      </c>
    </row>
    <row r="28" spans="1:59" ht="11.25" customHeight="1" hidden="1" outlineLevel="1">
      <c r="A28" s="123" t="s">
        <v>245</v>
      </c>
      <c r="B28" s="123"/>
      <c r="C28" s="125">
        <v>8999406</v>
      </c>
      <c r="D28" s="157">
        <v>3126658</v>
      </c>
      <c r="E28" s="124">
        <v>8308267</v>
      </c>
      <c r="F28" s="124">
        <v>14858219</v>
      </c>
      <c r="G28" s="124">
        <v>5766432</v>
      </c>
      <c r="H28" s="124">
        <v>415074</v>
      </c>
      <c r="I28" s="124">
        <v>2788251</v>
      </c>
      <c r="J28" s="124">
        <v>912101</v>
      </c>
      <c r="K28" s="124">
        <v>875193</v>
      </c>
      <c r="L28" s="124">
        <v>2399804</v>
      </c>
      <c r="M28" s="125">
        <v>2016009</v>
      </c>
      <c r="N28" s="125">
        <v>1331755</v>
      </c>
      <c r="O28" s="125">
        <v>153385</v>
      </c>
      <c r="P28" s="125">
        <v>1840389</v>
      </c>
      <c r="Q28" s="124">
        <v>993688</v>
      </c>
      <c r="R28" s="116">
        <v>1804006</v>
      </c>
      <c r="S28" s="124">
        <v>2219178</v>
      </c>
      <c r="T28" s="124">
        <v>1517812</v>
      </c>
      <c r="U28" s="125">
        <v>1644065</v>
      </c>
      <c r="V28" s="124">
        <v>922485</v>
      </c>
      <c r="W28" s="124">
        <v>1090552</v>
      </c>
      <c r="X28" s="124">
        <v>2021660</v>
      </c>
      <c r="Y28" s="124">
        <v>1272236</v>
      </c>
      <c r="Z28" s="124">
        <v>1195025</v>
      </c>
      <c r="AA28" s="124">
        <v>98128</v>
      </c>
      <c r="AB28" s="124">
        <v>167043</v>
      </c>
      <c r="AC28" s="124">
        <v>1040092</v>
      </c>
      <c r="AD28" s="124">
        <v>1137151</v>
      </c>
      <c r="AE28" s="124">
        <v>834458</v>
      </c>
      <c r="AF28" s="70">
        <v>879298</v>
      </c>
      <c r="AG28" s="125">
        <v>282999</v>
      </c>
      <c r="AH28" s="124">
        <v>333155</v>
      </c>
      <c r="AI28" s="124">
        <v>15350</v>
      </c>
      <c r="AJ28" s="124">
        <v>218699</v>
      </c>
      <c r="AK28" s="124">
        <v>320914</v>
      </c>
      <c r="AL28" s="124">
        <v>328590</v>
      </c>
      <c r="AM28" s="124">
        <v>250196</v>
      </c>
      <c r="AN28" s="125">
        <v>25319</v>
      </c>
      <c r="AO28" s="124">
        <v>93171</v>
      </c>
      <c r="AP28" s="125">
        <v>98147</v>
      </c>
      <c r="AQ28" s="125">
        <v>182899</v>
      </c>
      <c r="AR28" s="124">
        <v>136439</v>
      </c>
      <c r="AS28" s="124">
        <v>73559</v>
      </c>
      <c r="AT28" s="124">
        <v>75972</v>
      </c>
      <c r="AU28" s="124">
        <v>73156</v>
      </c>
      <c r="AV28" s="124">
        <v>48837</v>
      </c>
      <c r="AW28" s="124">
        <v>39756</v>
      </c>
      <c r="AX28" s="124">
        <v>30261</v>
      </c>
      <c r="AY28" s="124">
        <v>12404</v>
      </c>
      <c r="AZ28" s="124">
        <v>5884</v>
      </c>
      <c r="BA28" s="124">
        <v>3439</v>
      </c>
      <c r="BB28" s="124">
        <v>640</v>
      </c>
      <c r="BC28" s="124"/>
      <c r="BD28" s="13">
        <f t="shared" si="6"/>
        <v>75277606</v>
      </c>
      <c r="BE28" s="13"/>
      <c r="BF28" s="13">
        <f t="shared" si="0"/>
        <v>11928678</v>
      </c>
      <c r="BG28" s="13">
        <f t="shared" si="1"/>
        <v>63348928</v>
      </c>
    </row>
    <row r="29" spans="1:59" ht="11.25" customHeight="1" hidden="1" outlineLevel="1">
      <c r="A29" s="123" t="s">
        <v>246</v>
      </c>
      <c r="B29" s="123"/>
      <c r="C29" s="116">
        <v>0</v>
      </c>
      <c r="D29" s="116">
        <v>0</v>
      </c>
      <c r="E29" s="124">
        <v>0</v>
      </c>
      <c r="F29" s="124">
        <v>13444</v>
      </c>
      <c r="G29" s="124">
        <v>0</v>
      </c>
      <c r="H29" s="124">
        <v>0</v>
      </c>
      <c r="I29" s="124">
        <v>0</v>
      </c>
      <c r="J29" s="124">
        <v>0</v>
      </c>
      <c r="K29" s="125">
        <v>0</v>
      </c>
      <c r="L29" s="116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  <c r="R29" s="116">
        <v>0</v>
      </c>
      <c r="S29" s="124">
        <v>0</v>
      </c>
      <c r="T29" s="125">
        <v>0</v>
      </c>
      <c r="U29" s="125">
        <v>0</v>
      </c>
      <c r="V29" s="125">
        <v>0</v>
      </c>
      <c r="W29" s="125">
        <v>0</v>
      </c>
      <c r="X29" s="125">
        <v>0</v>
      </c>
      <c r="Y29" s="125">
        <v>0</v>
      </c>
      <c r="Z29" s="125">
        <v>0</v>
      </c>
      <c r="AA29" s="124">
        <v>0</v>
      </c>
      <c r="AB29" s="124">
        <v>0</v>
      </c>
      <c r="AC29" s="124">
        <v>0</v>
      </c>
      <c r="AD29" s="124">
        <v>0</v>
      </c>
      <c r="AE29" s="124">
        <v>0</v>
      </c>
      <c r="AF29" s="109">
        <v>0</v>
      </c>
      <c r="AG29" s="125">
        <v>0</v>
      </c>
      <c r="AH29" s="124">
        <v>0</v>
      </c>
      <c r="AI29" s="124">
        <v>0</v>
      </c>
      <c r="AJ29" s="124">
        <v>0</v>
      </c>
      <c r="AK29" s="124">
        <v>0</v>
      </c>
      <c r="AL29" s="124">
        <v>0</v>
      </c>
      <c r="AM29" s="124">
        <v>0</v>
      </c>
      <c r="AN29" s="125">
        <v>0</v>
      </c>
      <c r="AO29" s="124">
        <v>0</v>
      </c>
      <c r="AP29" s="124">
        <v>0</v>
      </c>
      <c r="AQ29" s="124">
        <v>0</v>
      </c>
      <c r="AR29" s="124">
        <v>0</v>
      </c>
      <c r="AS29" s="124">
        <v>0</v>
      </c>
      <c r="AT29" s="124">
        <v>0</v>
      </c>
      <c r="AU29" s="124">
        <v>0</v>
      </c>
      <c r="AV29" s="124">
        <v>0</v>
      </c>
      <c r="AW29" s="124">
        <v>0</v>
      </c>
      <c r="AX29" s="124">
        <v>0</v>
      </c>
      <c r="AY29" s="124">
        <v>0</v>
      </c>
      <c r="AZ29" s="124">
        <v>0</v>
      </c>
      <c r="BA29" s="124">
        <v>0</v>
      </c>
      <c r="BB29" s="124">
        <v>0</v>
      </c>
      <c r="BC29" s="124"/>
      <c r="BD29" s="13">
        <f t="shared" si="6"/>
        <v>13444</v>
      </c>
      <c r="BE29" s="13"/>
      <c r="BF29" s="13">
        <f t="shared" si="0"/>
        <v>0</v>
      </c>
      <c r="BG29" s="13">
        <f t="shared" si="1"/>
        <v>13444</v>
      </c>
    </row>
    <row r="30" spans="1:59" ht="11.25" customHeight="1" hidden="1" outlineLevel="1">
      <c r="A30" s="123" t="s">
        <v>247</v>
      </c>
      <c r="B30" s="123"/>
      <c r="C30" s="116">
        <v>0</v>
      </c>
      <c r="D30" s="116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  <c r="J30" s="124">
        <v>0</v>
      </c>
      <c r="K30" s="125">
        <v>0</v>
      </c>
      <c r="L30" s="124">
        <v>0</v>
      </c>
      <c r="M30" s="125">
        <v>0</v>
      </c>
      <c r="N30" s="125">
        <v>0</v>
      </c>
      <c r="O30" s="125">
        <v>0</v>
      </c>
      <c r="P30" s="125">
        <v>0</v>
      </c>
      <c r="Q30" s="125">
        <v>0</v>
      </c>
      <c r="R30" s="116">
        <v>0</v>
      </c>
      <c r="S30" s="124">
        <v>0</v>
      </c>
      <c r="T30" s="125">
        <v>0</v>
      </c>
      <c r="U30" s="125">
        <v>0</v>
      </c>
      <c r="V30" s="125">
        <v>0</v>
      </c>
      <c r="W30" s="125">
        <v>0</v>
      </c>
      <c r="X30" s="125">
        <v>0</v>
      </c>
      <c r="Y30" s="125">
        <v>0</v>
      </c>
      <c r="Z30" s="125">
        <v>0</v>
      </c>
      <c r="AA30" s="124">
        <v>0</v>
      </c>
      <c r="AB30" s="124">
        <v>0</v>
      </c>
      <c r="AC30" s="124">
        <v>0</v>
      </c>
      <c r="AD30" s="124">
        <v>0</v>
      </c>
      <c r="AE30" s="124">
        <v>0</v>
      </c>
      <c r="AF30" s="109">
        <v>0</v>
      </c>
      <c r="AG30" s="125">
        <v>0</v>
      </c>
      <c r="AH30" s="124">
        <v>0</v>
      </c>
      <c r="AI30" s="124">
        <v>0</v>
      </c>
      <c r="AJ30" s="124">
        <v>0</v>
      </c>
      <c r="AK30" s="124">
        <v>0</v>
      </c>
      <c r="AL30" s="124">
        <v>0</v>
      </c>
      <c r="AM30" s="124">
        <v>0</v>
      </c>
      <c r="AN30" s="125">
        <v>0</v>
      </c>
      <c r="AO30" s="124">
        <v>0</v>
      </c>
      <c r="AP30" s="124">
        <v>0</v>
      </c>
      <c r="AQ30" s="124">
        <v>0</v>
      </c>
      <c r="AR30" s="124">
        <v>0</v>
      </c>
      <c r="AS30" s="124">
        <v>0</v>
      </c>
      <c r="AT30" s="124">
        <v>0</v>
      </c>
      <c r="AU30" s="124">
        <v>0</v>
      </c>
      <c r="AV30" s="124">
        <v>0</v>
      </c>
      <c r="AW30" s="124">
        <v>0</v>
      </c>
      <c r="AX30" s="124">
        <v>0</v>
      </c>
      <c r="AY30" s="124">
        <v>0</v>
      </c>
      <c r="AZ30" s="124">
        <v>0</v>
      </c>
      <c r="BA30" s="124">
        <v>0</v>
      </c>
      <c r="BB30" s="124">
        <v>0</v>
      </c>
      <c r="BC30" s="124"/>
      <c r="BD30" s="13">
        <f t="shared" si="6"/>
        <v>0</v>
      </c>
      <c r="BE30" s="13"/>
      <c r="BF30" s="13">
        <f t="shared" si="0"/>
        <v>0</v>
      </c>
      <c r="BG30" s="13">
        <f t="shared" si="1"/>
        <v>0</v>
      </c>
    </row>
    <row r="31" spans="1:59" ht="11.25" customHeight="1" hidden="1" outlineLevel="1">
      <c r="A31" s="123" t="s">
        <v>248</v>
      </c>
      <c r="B31" s="123"/>
      <c r="C31" s="116">
        <v>-8290</v>
      </c>
      <c r="D31" s="155">
        <v>-4000</v>
      </c>
      <c r="E31" s="124">
        <v>-679</v>
      </c>
      <c r="F31" s="124">
        <v>23732</v>
      </c>
      <c r="G31" s="124">
        <v>-23951</v>
      </c>
      <c r="H31" s="124">
        <v>0</v>
      </c>
      <c r="I31" s="124">
        <v>-25771</v>
      </c>
      <c r="J31" s="124">
        <v>0</v>
      </c>
      <c r="K31" s="125">
        <v>0</v>
      </c>
      <c r="L31" s="124">
        <v>0</v>
      </c>
      <c r="M31" s="125">
        <v>-3300</v>
      </c>
      <c r="N31" s="125">
        <v>-56956</v>
      </c>
      <c r="O31" s="125">
        <v>-6560</v>
      </c>
      <c r="P31" s="125">
        <v>0</v>
      </c>
      <c r="Q31" s="124">
        <v>0</v>
      </c>
      <c r="R31" s="116">
        <v>-43401</v>
      </c>
      <c r="S31" s="124">
        <v>-5515</v>
      </c>
      <c r="T31" s="124">
        <v>-16657</v>
      </c>
      <c r="U31" s="125">
        <v>-49000</v>
      </c>
      <c r="V31" s="124">
        <v>0</v>
      </c>
      <c r="W31" s="124">
        <v>-1000</v>
      </c>
      <c r="X31" s="124">
        <v>0</v>
      </c>
      <c r="Y31" s="124">
        <v>0</v>
      </c>
      <c r="Z31" s="124">
        <v>0</v>
      </c>
      <c r="AA31" s="124">
        <v>0</v>
      </c>
      <c r="AB31" s="124">
        <v>0</v>
      </c>
      <c r="AC31" s="124">
        <v>2876</v>
      </c>
      <c r="AD31" s="124">
        <v>0</v>
      </c>
      <c r="AE31" s="124">
        <v>0</v>
      </c>
      <c r="AF31" s="70">
        <v>0</v>
      </c>
      <c r="AG31" s="125">
        <v>0</v>
      </c>
      <c r="AH31" s="124">
        <v>0</v>
      </c>
      <c r="AI31" s="124">
        <v>0</v>
      </c>
      <c r="AJ31" s="124">
        <v>-1712</v>
      </c>
      <c r="AK31" s="124">
        <v>-923</v>
      </c>
      <c r="AL31" s="124">
        <v>0</v>
      </c>
      <c r="AM31" s="124">
        <v>-6523</v>
      </c>
      <c r="AN31" s="125">
        <v>0</v>
      </c>
      <c r="AO31" s="124">
        <v>0</v>
      </c>
      <c r="AP31" s="124">
        <v>0</v>
      </c>
      <c r="AQ31" s="124">
        <v>1736</v>
      </c>
      <c r="AR31" s="124">
        <v>0</v>
      </c>
      <c r="AS31" s="124">
        <v>0</v>
      </c>
      <c r="AT31" s="124">
        <v>0</v>
      </c>
      <c r="AU31" s="124">
        <v>0</v>
      </c>
      <c r="AV31" s="124">
        <v>0</v>
      </c>
      <c r="AW31" s="124">
        <v>0</v>
      </c>
      <c r="AX31" s="124">
        <v>0</v>
      </c>
      <c r="AY31" s="124">
        <v>0</v>
      </c>
      <c r="AZ31" s="124">
        <v>100</v>
      </c>
      <c r="BA31" s="124">
        <v>0</v>
      </c>
      <c r="BB31" s="124">
        <v>0</v>
      </c>
      <c r="BC31" s="124"/>
      <c r="BD31" s="13">
        <f t="shared" si="6"/>
        <v>-225794</v>
      </c>
      <c r="BE31" s="13"/>
      <c r="BF31" s="13">
        <f t="shared" si="0"/>
        <v>-15713</v>
      </c>
      <c r="BG31" s="13">
        <f t="shared" si="1"/>
        <v>-210081</v>
      </c>
    </row>
    <row r="32" spans="1:59" ht="11.25" customHeight="1" hidden="1" outlineLevel="1">
      <c r="A32" s="123" t="s">
        <v>249</v>
      </c>
      <c r="B32" s="123"/>
      <c r="C32" s="116">
        <v>0</v>
      </c>
      <c r="D32" s="116">
        <v>0</v>
      </c>
      <c r="E32" s="116">
        <v>0</v>
      </c>
      <c r="F32" s="124">
        <v>0</v>
      </c>
      <c r="G32" s="124">
        <v>0</v>
      </c>
      <c r="H32" s="124">
        <v>0</v>
      </c>
      <c r="I32" s="124">
        <v>13282</v>
      </c>
      <c r="J32" s="124">
        <v>0</v>
      </c>
      <c r="K32" s="125">
        <v>0</v>
      </c>
      <c r="L32" s="124">
        <v>0</v>
      </c>
      <c r="M32" s="125">
        <v>0</v>
      </c>
      <c r="N32" s="125">
        <v>0</v>
      </c>
      <c r="O32" s="125">
        <v>0</v>
      </c>
      <c r="P32" s="125">
        <v>0</v>
      </c>
      <c r="Q32" s="124">
        <v>0</v>
      </c>
      <c r="R32" s="116">
        <v>0</v>
      </c>
      <c r="S32" s="124">
        <v>0</v>
      </c>
      <c r="T32" s="124">
        <v>0</v>
      </c>
      <c r="U32" s="125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v>0</v>
      </c>
      <c r="AA32" s="124">
        <v>0</v>
      </c>
      <c r="AB32" s="124">
        <v>0</v>
      </c>
      <c r="AC32" s="124">
        <v>0</v>
      </c>
      <c r="AD32" s="124">
        <v>0</v>
      </c>
      <c r="AE32" s="116">
        <v>0</v>
      </c>
      <c r="AF32" s="116">
        <v>0</v>
      </c>
      <c r="AG32" s="125">
        <v>0</v>
      </c>
      <c r="AH32" s="124">
        <v>0</v>
      </c>
      <c r="AI32" s="124">
        <v>0</v>
      </c>
      <c r="AJ32" s="124">
        <v>0</v>
      </c>
      <c r="AK32" s="124">
        <v>0</v>
      </c>
      <c r="AL32" s="124">
        <v>0</v>
      </c>
      <c r="AM32" s="124">
        <v>0</v>
      </c>
      <c r="AN32" s="125">
        <v>0</v>
      </c>
      <c r="AO32" s="124">
        <v>0</v>
      </c>
      <c r="AP32" s="124">
        <v>0</v>
      </c>
      <c r="AQ32" s="124">
        <v>0</v>
      </c>
      <c r="AR32" s="116">
        <v>0</v>
      </c>
      <c r="AS32" s="124">
        <v>0</v>
      </c>
      <c r="AT32" s="124">
        <v>0</v>
      </c>
      <c r="AU32" s="127">
        <v>1265</v>
      </c>
      <c r="AV32" s="124">
        <v>0</v>
      </c>
      <c r="AW32" s="124">
        <v>0</v>
      </c>
      <c r="AX32" s="124">
        <v>0</v>
      </c>
      <c r="AY32" s="124">
        <v>0</v>
      </c>
      <c r="AZ32" s="124">
        <v>0</v>
      </c>
      <c r="BA32" s="124">
        <v>0</v>
      </c>
      <c r="BB32" s="124">
        <v>0</v>
      </c>
      <c r="BC32" s="124"/>
      <c r="BD32" s="13">
        <f t="shared" si="6"/>
        <v>14547</v>
      </c>
      <c r="BE32" s="13"/>
      <c r="BF32" s="13">
        <f t="shared" si="0"/>
        <v>0</v>
      </c>
      <c r="BG32" s="13">
        <f t="shared" si="1"/>
        <v>14547</v>
      </c>
    </row>
    <row r="33" spans="1:59" ht="11.25" customHeight="1" collapsed="1">
      <c r="A33" s="122" t="s">
        <v>346</v>
      </c>
      <c r="B33" s="122"/>
      <c r="C33" s="125">
        <f>SUM(C24:C32)</f>
        <v>25139377</v>
      </c>
      <c r="D33" s="125">
        <f aca="true" t="shared" si="7" ref="D33:AP33">SUM(D24:D32)</f>
        <v>10154111</v>
      </c>
      <c r="E33" s="125">
        <f t="shared" si="7"/>
        <v>31879682</v>
      </c>
      <c r="F33" s="125">
        <f t="shared" si="7"/>
        <v>33127075</v>
      </c>
      <c r="G33" s="125">
        <f t="shared" si="7"/>
        <v>9605477</v>
      </c>
      <c r="H33" s="125">
        <f t="shared" si="7"/>
        <v>415074</v>
      </c>
      <c r="I33" s="125">
        <f t="shared" si="7"/>
        <v>7257658</v>
      </c>
      <c r="J33" s="125">
        <f t="shared" si="7"/>
        <v>953916</v>
      </c>
      <c r="K33" s="125">
        <f>SUM(K24:K32)</f>
        <v>984921</v>
      </c>
      <c r="L33" s="125">
        <f t="shared" si="7"/>
        <v>6266835</v>
      </c>
      <c r="M33" s="125">
        <f t="shared" si="7"/>
        <v>4470724</v>
      </c>
      <c r="N33" s="125">
        <f t="shared" si="7"/>
        <v>3961306</v>
      </c>
      <c r="O33" s="125">
        <f t="shared" si="7"/>
        <v>456244</v>
      </c>
      <c r="P33" s="125">
        <f t="shared" si="7"/>
        <v>1841805</v>
      </c>
      <c r="Q33" s="125">
        <f t="shared" si="7"/>
        <v>994326</v>
      </c>
      <c r="R33" s="125">
        <f t="shared" si="7"/>
        <v>2588528</v>
      </c>
      <c r="S33" s="125">
        <f>SUM(S24:S32)</f>
        <v>3178082</v>
      </c>
      <c r="T33" s="125">
        <f t="shared" si="7"/>
        <v>3987593</v>
      </c>
      <c r="U33" s="125">
        <f t="shared" si="7"/>
        <v>2715961</v>
      </c>
      <c r="V33" s="125">
        <f t="shared" si="7"/>
        <v>2737287</v>
      </c>
      <c r="W33" s="125">
        <f>SUM(W24:W32)</f>
        <v>2933683</v>
      </c>
      <c r="X33" s="125">
        <f t="shared" si="7"/>
        <v>2046103</v>
      </c>
      <c r="Y33" s="125">
        <f t="shared" si="7"/>
        <v>2575701</v>
      </c>
      <c r="Z33" s="125">
        <f t="shared" si="7"/>
        <v>1473895</v>
      </c>
      <c r="AA33" s="125">
        <f>SUM(AA24:AA32)</f>
        <v>121027</v>
      </c>
      <c r="AB33" s="125">
        <f>SUM(AB24:AB32)</f>
        <v>168254</v>
      </c>
      <c r="AC33" s="125">
        <f>SUM(AC24:AC32)</f>
        <v>1700710</v>
      </c>
      <c r="AD33" s="125">
        <f t="shared" si="7"/>
        <v>1253508</v>
      </c>
      <c r="AE33" s="125">
        <f>SUM(AE24:AE32)</f>
        <v>847952</v>
      </c>
      <c r="AF33" s="125">
        <f t="shared" si="7"/>
        <v>1849969</v>
      </c>
      <c r="AG33" s="125">
        <f t="shared" si="7"/>
        <v>282999</v>
      </c>
      <c r="AH33" s="125">
        <f>SUM(AH24:AH32)</f>
        <v>541030</v>
      </c>
      <c r="AI33" s="125">
        <f t="shared" si="7"/>
        <v>15350</v>
      </c>
      <c r="AJ33" s="125">
        <f t="shared" si="7"/>
        <v>306929</v>
      </c>
      <c r="AK33" s="125">
        <f t="shared" si="7"/>
        <v>328158</v>
      </c>
      <c r="AL33" s="125">
        <f t="shared" si="7"/>
        <v>328727</v>
      </c>
      <c r="AM33" s="125">
        <f t="shared" si="7"/>
        <v>243673</v>
      </c>
      <c r="AN33" s="125">
        <f t="shared" si="7"/>
        <v>25339</v>
      </c>
      <c r="AO33" s="125">
        <f>SUM(AO24:AO32)</f>
        <v>334482</v>
      </c>
      <c r="AP33" s="125">
        <f t="shared" si="7"/>
        <v>246759</v>
      </c>
      <c r="AQ33" s="125">
        <f aca="true" t="shared" si="8" ref="AQ33:BB33">SUM(AQ24:AQ32)</f>
        <v>184943</v>
      </c>
      <c r="AR33" s="125">
        <f t="shared" si="8"/>
        <v>136439</v>
      </c>
      <c r="AS33" s="125">
        <f t="shared" si="8"/>
        <v>73618</v>
      </c>
      <c r="AT33" s="124">
        <f t="shared" si="8"/>
        <v>76464</v>
      </c>
      <c r="AU33" s="125">
        <f t="shared" si="8"/>
        <v>74004</v>
      </c>
      <c r="AV33" s="125">
        <f t="shared" si="8"/>
        <v>48922</v>
      </c>
      <c r="AW33" s="125">
        <f t="shared" si="8"/>
        <v>39756</v>
      </c>
      <c r="AX33" s="125">
        <f t="shared" si="8"/>
        <v>30261</v>
      </c>
      <c r="AY33" s="125">
        <f t="shared" si="8"/>
        <v>12404</v>
      </c>
      <c r="AZ33" s="125">
        <f t="shared" si="8"/>
        <v>5984</v>
      </c>
      <c r="BA33" s="125">
        <f t="shared" si="8"/>
        <v>3439</v>
      </c>
      <c r="BB33" s="125">
        <f t="shared" si="8"/>
        <v>640</v>
      </c>
      <c r="BC33" s="125"/>
      <c r="BD33" s="13">
        <f t="shared" si="6"/>
        <v>171027104</v>
      </c>
      <c r="BE33" s="13"/>
      <c r="BF33" s="13">
        <f t="shared" si="0"/>
        <v>30309266</v>
      </c>
      <c r="BG33" s="13">
        <f t="shared" si="1"/>
        <v>140717838</v>
      </c>
    </row>
    <row r="34" spans="1:60" ht="11.25" customHeight="1">
      <c r="A34" s="122"/>
      <c r="B34" s="122"/>
      <c r="D34" s="155"/>
      <c r="E34" s="127"/>
      <c r="F34" s="127"/>
      <c r="G34" s="127"/>
      <c r="H34" s="127"/>
      <c r="I34" s="127"/>
      <c r="J34" s="127"/>
      <c r="K34" s="127"/>
      <c r="L34" s="127"/>
      <c r="M34" s="125"/>
      <c r="Q34" s="127"/>
      <c r="R34" s="127"/>
      <c r="S34" s="126"/>
      <c r="T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H34" s="127"/>
      <c r="AI34" s="126"/>
      <c r="AJ34" s="127"/>
      <c r="AK34" s="127"/>
      <c r="AL34" s="127"/>
      <c r="AM34" s="127"/>
      <c r="AN34" s="135"/>
      <c r="AO34" s="127"/>
      <c r="AP34" s="135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3"/>
      <c r="BE34" s="13"/>
      <c r="BF34" s="13"/>
      <c r="BG34" s="13"/>
      <c r="BH34" s="125"/>
    </row>
    <row r="35" spans="1:60" ht="11.25" customHeight="1" hidden="1" outlineLevel="1">
      <c r="A35" s="122" t="s">
        <v>251</v>
      </c>
      <c r="B35" s="122"/>
      <c r="D35" s="155"/>
      <c r="E35" s="127"/>
      <c r="F35" s="127"/>
      <c r="G35" s="127"/>
      <c r="H35" s="127"/>
      <c r="I35" s="127"/>
      <c r="J35" s="127"/>
      <c r="K35" s="127"/>
      <c r="L35" s="127"/>
      <c r="M35" s="125"/>
      <c r="Q35" s="127"/>
      <c r="R35" s="127"/>
      <c r="S35" s="126"/>
      <c r="T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H35" s="127"/>
      <c r="AI35" s="126"/>
      <c r="AJ35" s="127"/>
      <c r="AK35" s="127"/>
      <c r="AL35" s="127"/>
      <c r="AM35" s="127"/>
      <c r="AN35" s="135"/>
      <c r="AO35" s="127"/>
      <c r="AP35" s="135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3"/>
      <c r="BE35" s="13"/>
      <c r="BF35" s="13"/>
      <c r="BG35" s="13"/>
      <c r="BH35" s="125"/>
    </row>
    <row r="36" spans="1:60" ht="11.25" customHeight="1" hidden="1" outlineLevel="1">
      <c r="A36" s="123" t="s">
        <v>252</v>
      </c>
      <c r="B36" s="123"/>
      <c r="C36" s="125">
        <v>110759</v>
      </c>
      <c r="D36" s="156">
        <v>47493</v>
      </c>
      <c r="E36" s="124">
        <v>175662</v>
      </c>
      <c r="F36" s="124">
        <v>108455</v>
      </c>
      <c r="G36" s="124">
        <v>86417</v>
      </c>
      <c r="H36" s="124">
        <v>4841</v>
      </c>
      <c r="I36" s="124">
        <v>29464</v>
      </c>
      <c r="J36" s="124">
        <v>27541</v>
      </c>
      <c r="K36" s="124">
        <v>7961</v>
      </c>
      <c r="L36" s="124">
        <v>30116</v>
      </c>
      <c r="M36" s="125">
        <v>40210</v>
      </c>
      <c r="N36" s="125">
        <v>28130</v>
      </c>
      <c r="O36" s="125">
        <v>6842</v>
      </c>
      <c r="P36" s="125">
        <v>6742</v>
      </c>
      <c r="Q36" s="124">
        <v>2223</v>
      </c>
      <c r="R36" s="124">
        <v>36993</v>
      </c>
      <c r="S36" s="124">
        <v>11793</v>
      </c>
      <c r="T36" s="124">
        <v>20088</v>
      </c>
      <c r="U36" s="125">
        <v>29505</v>
      </c>
      <c r="V36" s="124">
        <v>30269</v>
      </c>
      <c r="W36" s="124">
        <v>14669</v>
      </c>
      <c r="X36" s="124">
        <v>11441</v>
      </c>
      <c r="Y36" s="124">
        <v>14674</v>
      </c>
      <c r="Z36" s="124">
        <v>7849</v>
      </c>
      <c r="AA36" s="124">
        <v>645</v>
      </c>
      <c r="AB36" s="124">
        <v>1657</v>
      </c>
      <c r="AC36" s="124">
        <v>17370</v>
      </c>
      <c r="AD36" s="124">
        <v>4579</v>
      </c>
      <c r="AE36" s="124">
        <v>0</v>
      </c>
      <c r="AF36" s="70">
        <v>0</v>
      </c>
      <c r="AG36" s="125">
        <v>4637</v>
      </c>
      <c r="AH36" s="124">
        <v>3630</v>
      </c>
      <c r="AI36" s="124">
        <v>233</v>
      </c>
      <c r="AJ36" s="124">
        <v>7349</v>
      </c>
      <c r="AK36" s="124">
        <v>4514</v>
      </c>
      <c r="AL36" s="124">
        <v>1821</v>
      </c>
      <c r="AM36" s="124">
        <v>1415</v>
      </c>
      <c r="AN36" s="125">
        <v>0</v>
      </c>
      <c r="AO36" s="124">
        <v>5169</v>
      </c>
      <c r="AP36" s="125">
        <v>3159</v>
      </c>
      <c r="AQ36" s="125">
        <v>746</v>
      </c>
      <c r="AR36" s="124">
        <v>1450</v>
      </c>
      <c r="AS36" s="124">
        <v>408</v>
      </c>
      <c r="AT36" s="124">
        <v>852</v>
      </c>
      <c r="AU36" s="124">
        <v>114</v>
      </c>
      <c r="AV36" s="124">
        <v>924</v>
      </c>
      <c r="AW36" s="124">
        <v>135</v>
      </c>
      <c r="AX36" s="124">
        <v>318</v>
      </c>
      <c r="AY36" s="124">
        <v>1610</v>
      </c>
      <c r="AZ36" s="124">
        <v>0</v>
      </c>
      <c r="BA36" s="124">
        <v>0</v>
      </c>
      <c r="BB36" s="124">
        <v>0</v>
      </c>
      <c r="BC36" s="124"/>
      <c r="BD36" s="13">
        <f>SUM(C36:BB36)</f>
        <v>952872</v>
      </c>
      <c r="BE36" s="13"/>
      <c r="BF36" s="13">
        <f t="shared" si="0"/>
        <v>144271</v>
      </c>
      <c r="BG36" s="13">
        <f t="shared" si="1"/>
        <v>808601</v>
      </c>
      <c r="BH36" s="125"/>
    </row>
    <row r="37" spans="1:60" ht="11.25" customHeight="1" hidden="1" outlineLevel="1">
      <c r="A37" s="123" t="s">
        <v>253</v>
      </c>
      <c r="B37" s="123"/>
      <c r="C37" s="116">
        <v>0</v>
      </c>
      <c r="D37" s="116">
        <v>0</v>
      </c>
      <c r="E37" s="124">
        <v>0</v>
      </c>
      <c r="F37" s="124">
        <v>0</v>
      </c>
      <c r="G37" s="124">
        <v>0</v>
      </c>
      <c r="H37" s="124">
        <v>0</v>
      </c>
      <c r="I37" s="124">
        <v>0</v>
      </c>
      <c r="J37" s="124">
        <v>0</v>
      </c>
      <c r="K37" s="125">
        <v>55</v>
      </c>
      <c r="L37" s="124">
        <v>3820</v>
      </c>
      <c r="M37" s="125">
        <v>0</v>
      </c>
      <c r="N37" s="125">
        <v>2266</v>
      </c>
      <c r="O37" s="125">
        <v>551</v>
      </c>
      <c r="P37" s="125">
        <v>0</v>
      </c>
      <c r="Q37" s="124">
        <v>0</v>
      </c>
      <c r="R37" s="124">
        <v>50</v>
      </c>
      <c r="S37" s="124">
        <v>0</v>
      </c>
      <c r="T37" s="124">
        <v>679</v>
      </c>
      <c r="U37" s="125">
        <v>2397</v>
      </c>
      <c r="V37" s="124">
        <v>0</v>
      </c>
      <c r="W37" s="124">
        <v>0</v>
      </c>
      <c r="X37" s="124">
        <v>286</v>
      </c>
      <c r="Y37" s="124">
        <v>0</v>
      </c>
      <c r="Z37" s="124">
        <v>0</v>
      </c>
      <c r="AA37" s="124">
        <v>0</v>
      </c>
      <c r="AB37" s="124">
        <v>92</v>
      </c>
      <c r="AC37" s="124">
        <v>2434</v>
      </c>
      <c r="AD37" s="124">
        <v>54</v>
      </c>
      <c r="AE37" s="124">
        <v>0</v>
      </c>
      <c r="AF37" s="70">
        <v>0</v>
      </c>
      <c r="AG37" s="125">
        <v>0</v>
      </c>
      <c r="AH37" s="124">
        <v>0</v>
      </c>
      <c r="AI37" s="124">
        <v>1</v>
      </c>
      <c r="AJ37" s="124">
        <v>0</v>
      </c>
      <c r="AK37" s="124">
        <v>0</v>
      </c>
      <c r="AL37" s="124">
        <v>53</v>
      </c>
      <c r="AM37" s="124">
        <v>0</v>
      </c>
      <c r="AN37" s="125">
        <v>33</v>
      </c>
      <c r="AO37" s="124">
        <v>0</v>
      </c>
      <c r="AP37" s="125">
        <v>0</v>
      </c>
      <c r="AQ37" s="125">
        <v>123</v>
      </c>
      <c r="AR37" s="124">
        <v>63</v>
      </c>
      <c r="AS37" s="124">
        <v>100</v>
      </c>
      <c r="AT37" s="124">
        <v>0</v>
      </c>
      <c r="AU37" s="124">
        <v>0</v>
      </c>
      <c r="AV37" s="125">
        <v>46</v>
      </c>
      <c r="AW37" s="125">
        <v>0</v>
      </c>
      <c r="AX37" s="124">
        <v>0</v>
      </c>
      <c r="AY37" s="124">
        <v>0</v>
      </c>
      <c r="AZ37" s="124">
        <v>0</v>
      </c>
      <c r="BA37" s="124">
        <v>0</v>
      </c>
      <c r="BB37" s="124">
        <v>0</v>
      </c>
      <c r="BC37" s="124"/>
      <c r="BD37" s="13">
        <f>SUM(C37:BB37)</f>
        <v>13103</v>
      </c>
      <c r="BE37" s="13"/>
      <c r="BF37" s="13">
        <f t="shared" si="0"/>
        <v>64</v>
      </c>
      <c r="BG37" s="13">
        <f t="shared" si="1"/>
        <v>13039</v>
      </c>
      <c r="BH37" s="125"/>
    </row>
    <row r="38" spans="1:60" ht="11.25" customHeight="1" hidden="1" outlineLevel="1">
      <c r="A38" s="123" t="s">
        <v>254</v>
      </c>
      <c r="B38" s="123"/>
      <c r="C38" s="116">
        <v>0</v>
      </c>
      <c r="D38" s="116">
        <v>0</v>
      </c>
      <c r="E38" s="124">
        <v>0</v>
      </c>
      <c r="F38" s="124">
        <v>0</v>
      </c>
      <c r="G38" s="124">
        <v>0</v>
      </c>
      <c r="H38" s="124">
        <v>0</v>
      </c>
      <c r="I38" s="124">
        <v>0</v>
      </c>
      <c r="J38" s="124">
        <v>0</v>
      </c>
      <c r="K38" s="125">
        <v>0</v>
      </c>
      <c r="L38" s="124">
        <v>0</v>
      </c>
      <c r="M38" s="125">
        <v>0</v>
      </c>
      <c r="N38" s="125">
        <v>0</v>
      </c>
      <c r="O38" s="125">
        <v>0</v>
      </c>
      <c r="P38" s="125">
        <v>0</v>
      </c>
      <c r="Q38" s="124">
        <v>0</v>
      </c>
      <c r="R38" s="124">
        <v>0</v>
      </c>
      <c r="S38" s="124">
        <v>0</v>
      </c>
      <c r="T38" s="124">
        <v>0</v>
      </c>
      <c r="U38" s="125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24">
        <v>0</v>
      </c>
      <c r="AB38" s="124">
        <v>0</v>
      </c>
      <c r="AC38" s="124">
        <v>0</v>
      </c>
      <c r="AD38" s="124">
        <v>0</v>
      </c>
      <c r="AE38" s="124">
        <v>0</v>
      </c>
      <c r="AF38" s="70">
        <v>0</v>
      </c>
      <c r="AG38" s="125">
        <v>0</v>
      </c>
      <c r="AH38" s="124">
        <v>0</v>
      </c>
      <c r="AI38" s="124">
        <v>0</v>
      </c>
      <c r="AJ38" s="124">
        <v>0</v>
      </c>
      <c r="AK38" s="124">
        <v>0</v>
      </c>
      <c r="AL38" s="124">
        <v>0</v>
      </c>
      <c r="AM38" s="124">
        <v>0</v>
      </c>
      <c r="AN38" s="125">
        <v>0</v>
      </c>
      <c r="AO38" s="125">
        <v>0</v>
      </c>
      <c r="AP38" s="125">
        <v>0</v>
      </c>
      <c r="AQ38" s="125">
        <v>0</v>
      </c>
      <c r="AR38" s="125">
        <v>0</v>
      </c>
      <c r="AS38" s="125">
        <v>0</v>
      </c>
      <c r="AT38" s="124">
        <v>0</v>
      </c>
      <c r="AU38" s="125">
        <v>0</v>
      </c>
      <c r="AV38" s="125">
        <v>0</v>
      </c>
      <c r="AW38" s="116">
        <v>0</v>
      </c>
      <c r="AX38" s="125">
        <v>0</v>
      </c>
      <c r="AY38" s="124">
        <v>0</v>
      </c>
      <c r="AZ38" s="124">
        <v>0</v>
      </c>
      <c r="BA38" s="124">
        <v>0</v>
      </c>
      <c r="BB38" s="124">
        <v>0</v>
      </c>
      <c r="BC38" s="124"/>
      <c r="BD38" s="13">
        <f>SUM(C38:BB38)</f>
        <v>0</v>
      </c>
      <c r="BE38" s="13"/>
      <c r="BF38" s="13">
        <f t="shared" si="0"/>
        <v>0</v>
      </c>
      <c r="BG38" s="13">
        <f t="shared" si="1"/>
        <v>0</v>
      </c>
      <c r="BH38" s="125"/>
    </row>
    <row r="39" spans="1:60" ht="11.25" customHeight="1" hidden="1" outlineLevel="1">
      <c r="A39" s="123" t="s">
        <v>255</v>
      </c>
      <c r="B39" s="123"/>
      <c r="C39" s="116">
        <v>0</v>
      </c>
      <c r="D39" s="116">
        <v>0</v>
      </c>
      <c r="E39" s="124">
        <v>0</v>
      </c>
      <c r="F39" s="124">
        <v>0</v>
      </c>
      <c r="G39" s="124">
        <v>0</v>
      </c>
      <c r="H39" s="124">
        <v>0</v>
      </c>
      <c r="I39" s="124">
        <v>0</v>
      </c>
      <c r="J39" s="124">
        <v>0</v>
      </c>
      <c r="K39" s="125">
        <v>0</v>
      </c>
      <c r="L39" s="124">
        <v>0</v>
      </c>
      <c r="M39" s="125">
        <v>0</v>
      </c>
      <c r="N39" s="125">
        <v>0</v>
      </c>
      <c r="O39" s="125">
        <v>0</v>
      </c>
      <c r="P39" s="125">
        <v>0</v>
      </c>
      <c r="Q39" s="124">
        <v>0</v>
      </c>
      <c r="R39" s="124">
        <v>0</v>
      </c>
      <c r="S39" s="124">
        <v>0</v>
      </c>
      <c r="T39" s="124">
        <v>0</v>
      </c>
      <c r="U39" s="125">
        <v>0</v>
      </c>
      <c r="V39" s="124">
        <v>0</v>
      </c>
      <c r="W39" s="124">
        <v>0</v>
      </c>
      <c r="X39" s="124">
        <v>0</v>
      </c>
      <c r="Y39" s="124">
        <v>0</v>
      </c>
      <c r="Z39" s="124">
        <v>0</v>
      </c>
      <c r="AA39" s="124">
        <v>0</v>
      </c>
      <c r="AB39" s="124">
        <v>0</v>
      </c>
      <c r="AC39" s="124">
        <v>0</v>
      </c>
      <c r="AD39" s="124">
        <v>0</v>
      </c>
      <c r="AE39" s="124">
        <v>0</v>
      </c>
      <c r="AF39" s="70">
        <v>0</v>
      </c>
      <c r="AG39" s="125">
        <v>0</v>
      </c>
      <c r="AH39" s="124">
        <v>0</v>
      </c>
      <c r="AI39" s="124">
        <v>0</v>
      </c>
      <c r="AJ39" s="124">
        <v>0</v>
      </c>
      <c r="AK39" s="124">
        <v>0</v>
      </c>
      <c r="AL39" s="124">
        <v>0</v>
      </c>
      <c r="AM39" s="124">
        <v>0</v>
      </c>
      <c r="AN39" s="125">
        <v>0</v>
      </c>
      <c r="AO39" s="125">
        <v>0</v>
      </c>
      <c r="AP39" s="125">
        <v>0</v>
      </c>
      <c r="AQ39" s="125">
        <v>0</v>
      </c>
      <c r="AR39" s="125">
        <v>0</v>
      </c>
      <c r="AS39" s="125">
        <v>0</v>
      </c>
      <c r="AT39" s="124">
        <v>0</v>
      </c>
      <c r="AU39" s="125">
        <v>0</v>
      </c>
      <c r="AV39" s="125">
        <v>0</v>
      </c>
      <c r="AW39" s="116">
        <v>0</v>
      </c>
      <c r="AX39" s="125">
        <v>0</v>
      </c>
      <c r="AY39" s="124">
        <v>0</v>
      </c>
      <c r="AZ39" s="124">
        <v>0</v>
      </c>
      <c r="BA39" s="124">
        <v>6935</v>
      </c>
      <c r="BB39" s="124">
        <v>0</v>
      </c>
      <c r="BC39" s="124"/>
      <c r="BD39" s="13">
        <f>SUM(C39:BB39)</f>
        <v>6935</v>
      </c>
      <c r="BE39" s="13"/>
      <c r="BF39" s="13">
        <f t="shared" si="0"/>
        <v>6935</v>
      </c>
      <c r="BG39" s="13">
        <f t="shared" si="1"/>
        <v>0</v>
      </c>
      <c r="BH39" s="125"/>
    </row>
    <row r="40" spans="1:60" ht="11.25" customHeight="1" hidden="1" outlineLevel="1">
      <c r="A40" s="123" t="s">
        <v>256</v>
      </c>
      <c r="B40" s="123"/>
      <c r="C40" s="116">
        <v>284335</v>
      </c>
      <c r="D40" s="155">
        <v>124080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472</v>
      </c>
      <c r="K40" s="125">
        <v>0</v>
      </c>
      <c r="L40" s="124">
        <v>0</v>
      </c>
      <c r="M40" s="125">
        <v>0</v>
      </c>
      <c r="N40" s="125">
        <v>0</v>
      </c>
      <c r="O40" s="125">
        <v>0</v>
      </c>
      <c r="P40" s="125">
        <v>12296</v>
      </c>
      <c r="Q40" s="124">
        <v>16253</v>
      </c>
      <c r="R40" s="124">
        <v>530</v>
      </c>
      <c r="S40" s="124">
        <v>0</v>
      </c>
      <c r="T40" s="124">
        <v>0</v>
      </c>
      <c r="U40" s="125">
        <v>17796</v>
      </c>
      <c r="V40" s="124">
        <v>23080</v>
      </c>
      <c r="W40" s="124">
        <v>32321</v>
      </c>
      <c r="X40" s="124">
        <v>53587</v>
      </c>
      <c r="Y40" s="124">
        <v>5463</v>
      </c>
      <c r="Z40" s="124">
        <v>23513</v>
      </c>
      <c r="AA40" s="124">
        <v>1931</v>
      </c>
      <c r="AB40" s="124">
        <v>0</v>
      </c>
      <c r="AC40" s="124">
        <v>0</v>
      </c>
      <c r="AD40" s="124">
        <v>10011</v>
      </c>
      <c r="AE40" s="124">
        <v>9893</v>
      </c>
      <c r="AF40" s="70">
        <v>2825</v>
      </c>
      <c r="AG40" s="125">
        <v>0</v>
      </c>
      <c r="AH40" s="124">
        <v>1099</v>
      </c>
      <c r="AI40" s="124">
        <v>0</v>
      </c>
      <c r="AJ40" s="124">
        <v>3927</v>
      </c>
      <c r="AK40" s="124">
        <v>0</v>
      </c>
      <c r="AL40" s="124">
        <v>22</v>
      </c>
      <c r="AM40" s="124">
        <v>0</v>
      </c>
      <c r="AN40" s="125">
        <v>0</v>
      </c>
      <c r="AO40" s="125">
        <v>0</v>
      </c>
      <c r="AP40" s="125">
        <v>0</v>
      </c>
      <c r="AQ40" s="125">
        <v>0</v>
      </c>
      <c r="AR40" s="125">
        <v>3250</v>
      </c>
      <c r="AS40" s="125">
        <v>0</v>
      </c>
      <c r="AT40" s="124">
        <v>202</v>
      </c>
      <c r="AU40" s="125">
        <v>0</v>
      </c>
      <c r="AV40" s="125">
        <v>0</v>
      </c>
      <c r="AW40" s="124">
        <v>0</v>
      </c>
      <c r="AX40" s="124">
        <v>0</v>
      </c>
      <c r="AY40" s="124">
        <v>0</v>
      </c>
      <c r="AZ40" s="124">
        <v>0</v>
      </c>
      <c r="BA40" s="124">
        <v>4369</v>
      </c>
      <c r="BB40" s="124">
        <v>0</v>
      </c>
      <c r="BC40" s="124"/>
      <c r="BD40" s="13">
        <f>SUM(C40:BB40)</f>
        <v>631255</v>
      </c>
      <c r="BE40" s="13"/>
      <c r="BF40" s="13">
        <f t="shared" si="0"/>
        <v>334370</v>
      </c>
      <c r="BG40" s="13">
        <f t="shared" si="1"/>
        <v>296885</v>
      </c>
      <c r="BH40" s="125"/>
    </row>
    <row r="41" spans="1:60" ht="11.25" customHeight="1" collapsed="1">
      <c r="A41" s="122" t="s">
        <v>347</v>
      </c>
      <c r="B41" s="122"/>
      <c r="C41" s="116">
        <f>SUM(C36:C40)</f>
        <v>395094</v>
      </c>
      <c r="D41" s="116">
        <f aca="true" t="shared" si="9" ref="D41:BD41">SUM(D36:D40)</f>
        <v>171573</v>
      </c>
      <c r="E41" s="116">
        <f t="shared" si="9"/>
        <v>175662</v>
      </c>
      <c r="F41" s="116">
        <f t="shared" si="9"/>
        <v>108455</v>
      </c>
      <c r="G41" s="116">
        <f t="shared" si="9"/>
        <v>86417</v>
      </c>
      <c r="H41" s="116">
        <f t="shared" si="9"/>
        <v>4841</v>
      </c>
      <c r="I41" s="116">
        <f t="shared" si="9"/>
        <v>29464</v>
      </c>
      <c r="J41" s="116">
        <f t="shared" si="9"/>
        <v>28013</v>
      </c>
      <c r="K41" s="116">
        <f t="shared" si="9"/>
        <v>8016</v>
      </c>
      <c r="L41" s="116">
        <f t="shared" si="9"/>
        <v>33936</v>
      </c>
      <c r="M41" s="116">
        <f t="shared" si="9"/>
        <v>40210</v>
      </c>
      <c r="N41" s="116">
        <f t="shared" si="9"/>
        <v>30396</v>
      </c>
      <c r="O41" s="116">
        <f t="shared" si="9"/>
        <v>7393</v>
      </c>
      <c r="P41" s="116">
        <f t="shared" si="9"/>
        <v>19038</v>
      </c>
      <c r="Q41" s="116">
        <f t="shared" si="9"/>
        <v>18476</v>
      </c>
      <c r="R41" s="116">
        <f t="shared" si="9"/>
        <v>37573</v>
      </c>
      <c r="S41" s="116">
        <f t="shared" si="9"/>
        <v>11793</v>
      </c>
      <c r="T41" s="116">
        <f t="shared" si="9"/>
        <v>20767</v>
      </c>
      <c r="U41" s="116">
        <f t="shared" si="9"/>
        <v>49698</v>
      </c>
      <c r="V41" s="116">
        <f t="shared" si="9"/>
        <v>53349</v>
      </c>
      <c r="W41" s="116">
        <f t="shared" si="9"/>
        <v>46990</v>
      </c>
      <c r="X41" s="116">
        <f t="shared" si="9"/>
        <v>65314</v>
      </c>
      <c r="Y41" s="116">
        <f t="shared" si="9"/>
        <v>20137</v>
      </c>
      <c r="Z41" s="116">
        <f t="shared" si="9"/>
        <v>31362</v>
      </c>
      <c r="AA41" s="116">
        <f t="shared" si="9"/>
        <v>2576</v>
      </c>
      <c r="AB41" s="116">
        <f t="shared" si="9"/>
        <v>1749</v>
      </c>
      <c r="AC41" s="116">
        <f t="shared" si="9"/>
        <v>19804</v>
      </c>
      <c r="AD41" s="116">
        <f t="shared" si="9"/>
        <v>14644</v>
      </c>
      <c r="AE41" s="116">
        <f t="shared" si="9"/>
        <v>9893</v>
      </c>
      <c r="AF41" s="116">
        <f t="shared" si="9"/>
        <v>2825</v>
      </c>
      <c r="AG41" s="116">
        <f t="shared" si="9"/>
        <v>4637</v>
      </c>
      <c r="AH41" s="116">
        <f t="shared" si="9"/>
        <v>4729</v>
      </c>
      <c r="AI41" s="116">
        <f t="shared" si="9"/>
        <v>234</v>
      </c>
      <c r="AJ41" s="116">
        <f t="shared" si="9"/>
        <v>11276</v>
      </c>
      <c r="AK41" s="116">
        <f t="shared" si="9"/>
        <v>4514</v>
      </c>
      <c r="AL41" s="116">
        <f t="shared" si="9"/>
        <v>1896</v>
      </c>
      <c r="AM41" s="116">
        <f t="shared" si="9"/>
        <v>1415</v>
      </c>
      <c r="AN41" s="116">
        <f t="shared" si="9"/>
        <v>33</v>
      </c>
      <c r="AO41" s="116">
        <f t="shared" si="9"/>
        <v>5169</v>
      </c>
      <c r="AP41" s="116">
        <f t="shared" si="9"/>
        <v>3159</v>
      </c>
      <c r="AQ41" s="116">
        <f t="shared" si="9"/>
        <v>869</v>
      </c>
      <c r="AR41" s="116">
        <f t="shared" si="9"/>
        <v>4763</v>
      </c>
      <c r="AS41" s="116">
        <f t="shared" si="9"/>
        <v>508</v>
      </c>
      <c r="AT41" s="116">
        <f t="shared" si="9"/>
        <v>1054</v>
      </c>
      <c r="AU41" s="116">
        <f t="shared" si="9"/>
        <v>114</v>
      </c>
      <c r="AV41" s="116">
        <f t="shared" si="9"/>
        <v>970</v>
      </c>
      <c r="AW41" s="116">
        <f t="shared" si="9"/>
        <v>135</v>
      </c>
      <c r="AX41" s="116">
        <f t="shared" si="9"/>
        <v>318</v>
      </c>
      <c r="AY41" s="116">
        <f t="shared" si="9"/>
        <v>1610</v>
      </c>
      <c r="AZ41" s="116">
        <f t="shared" si="9"/>
        <v>0</v>
      </c>
      <c r="BA41" s="116">
        <f t="shared" si="9"/>
        <v>11304</v>
      </c>
      <c r="BB41" s="116">
        <f t="shared" si="9"/>
        <v>0</v>
      </c>
      <c r="BD41" s="116">
        <f t="shared" si="9"/>
        <v>1604165</v>
      </c>
      <c r="BF41" s="116">
        <f>SUM(BF36:BF40)</f>
        <v>485640</v>
      </c>
      <c r="BG41" s="116">
        <f>SUM(BG36:BG40)</f>
        <v>1118525</v>
      </c>
      <c r="BH41" s="125"/>
    </row>
    <row r="42" spans="1:60" ht="11.25" customHeight="1">
      <c r="A42" s="122"/>
      <c r="B42" s="122"/>
      <c r="C42" s="125"/>
      <c r="D42" s="155"/>
      <c r="E42" s="127"/>
      <c r="F42" s="127"/>
      <c r="G42" s="127"/>
      <c r="H42" s="127"/>
      <c r="I42" s="127"/>
      <c r="J42" s="127"/>
      <c r="K42" s="127"/>
      <c r="L42" s="127"/>
      <c r="M42" s="125"/>
      <c r="Q42" s="127"/>
      <c r="R42" s="127"/>
      <c r="S42" s="126"/>
      <c r="T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H42" s="127"/>
      <c r="AI42" s="126"/>
      <c r="AJ42" s="127"/>
      <c r="AK42" s="127"/>
      <c r="AL42" s="127"/>
      <c r="AM42" s="127"/>
      <c r="AN42" s="135"/>
      <c r="AO42" s="127"/>
      <c r="AP42" s="135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3"/>
      <c r="BE42" s="13"/>
      <c r="BF42" s="13"/>
      <c r="BG42" s="13"/>
      <c r="BH42" s="125"/>
    </row>
    <row r="43" spans="1:60" ht="11.25" customHeight="1" hidden="1" outlineLevel="1">
      <c r="A43" s="122" t="s">
        <v>258</v>
      </c>
      <c r="B43" s="122"/>
      <c r="D43" s="155"/>
      <c r="E43" s="127"/>
      <c r="F43" s="127"/>
      <c r="G43" s="127"/>
      <c r="H43" s="127"/>
      <c r="I43" s="127"/>
      <c r="J43" s="127"/>
      <c r="K43" s="127"/>
      <c r="L43" s="127"/>
      <c r="M43" s="125"/>
      <c r="Q43" s="127"/>
      <c r="R43" s="127"/>
      <c r="S43" s="126"/>
      <c r="T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H43" s="127"/>
      <c r="AI43" s="126"/>
      <c r="AJ43" s="127"/>
      <c r="AK43" s="127"/>
      <c r="AL43" s="127"/>
      <c r="AM43" s="127"/>
      <c r="AN43" s="135"/>
      <c r="AO43" s="127"/>
      <c r="AP43" s="135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3"/>
      <c r="BE43" s="13"/>
      <c r="BF43" s="13"/>
      <c r="BG43" s="13"/>
      <c r="BH43" s="125"/>
    </row>
    <row r="44" spans="1:60" ht="11.25" customHeight="1" hidden="1" outlineLevel="1">
      <c r="A44" s="123" t="s">
        <v>252</v>
      </c>
      <c r="B44" s="123"/>
      <c r="C44" s="125">
        <v>164043</v>
      </c>
      <c r="D44" s="157">
        <v>47238</v>
      </c>
      <c r="E44" s="124">
        <v>163256</v>
      </c>
      <c r="F44" s="124">
        <v>180845</v>
      </c>
      <c r="G44" s="124">
        <v>48290</v>
      </c>
      <c r="H44" s="124">
        <v>4869</v>
      </c>
      <c r="I44" s="124">
        <v>24656</v>
      </c>
      <c r="J44" s="124">
        <v>13257</v>
      </c>
      <c r="K44" s="124">
        <v>13054</v>
      </c>
      <c r="L44" s="124">
        <v>56364</v>
      </c>
      <c r="M44" s="125">
        <v>50803</v>
      </c>
      <c r="N44" s="125">
        <v>30220</v>
      </c>
      <c r="O44" s="125">
        <v>18246</v>
      </c>
      <c r="P44" s="125">
        <v>32671</v>
      </c>
      <c r="Q44" s="124">
        <v>10772</v>
      </c>
      <c r="R44" s="124">
        <v>57862</v>
      </c>
      <c r="S44" s="124">
        <v>18826</v>
      </c>
      <c r="T44" s="124">
        <v>46205</v>
      </c>
      <c r="U44" s="125">
        <v>24441</v>
      </c>
      <c r="V44" s="124">
        <v>41458</v>
      </c>
      <c r="W44" s="124">
        <v>19112</v>
      </c>
      <c r="X44" s="124">
        <v>26656</v>
      </c>
      <c r="Y44" s="124">
        <v>25389</v>
      </c>
      <c r="Z44" s="124">
        <v>44480</v>
      </c>
      <c r="AA44" s="124">
        <v>3652</v>
      </c>
      <c r="AB44" s="124">
        <v>3799</v>
      </c>
      <c r="AC44" s="124">
        <v>18657</v>
      </c>
      <c r="AD44" s="124">
        <v>9079</v>
      </c>
      <c r="AE44" s="124">
        <v>43295</v>
      </c>
      <c r="AF44" s="70">
        <v>1791</v>
      </c>
      <c r="AG44" s="125">
        <v>1884</v>
      </c>
      <c r="AH44" s="124">
        <v>6029</v>
      </c>
      <c r="AI44" s="124">
        <v>561</v>
      </c>
      <c r="AJ44" s="124">
        <v>6013</v>
      </c>
      <c r="AK44" s="124">
        <v>7250</v>
      </c>
      <c r="AL44" s="124">
        <v>911</v>
      </c>
      <c r="AM44" s="124">
        <v>7452</v>
      </c>
      <c r="AN44" s="125">
        <v>1184</v>
      </c>
      <c r="AO44" s="124">
        <v>4341</v>
      </c>
      <c r="AP44" s="125">
        <v>7011</v>
      </c>
      <c r="AQ44" s="125">
        <v>587</v>
      </c>
      <c r="AR44" s="124">
        <v>1026</v>
      </c>
      <c r="AS44" s="124">
        <v>830</v>
      </c>
      <c r="AT44" s="124">
        <v>2556</v>
      </c>
      <c r="AU44" s="124">
        <v>588</v>
      </c>
      <c r="AV44" s="124">
        <v>1149</v>
      </c>
      <c r="AW44" s="124">
        <v>224</v>
      </c>
      <c r="AX44" s="124">
        <v>2760</v>
      </c>
      <c r="AY44" s="124">
        <v>1610</v>
      </c>
      <c r="AZ44" s="124">
        <v>590</v>
      </c>
      <c r="BA44" s="124">
        <v>557</v>
      </c>
      <c r="BB44" s="124">
        <v>196</v>
      </c>
      <c r="BC44" s="124"/>
      <c r="BD44" s="13">
        <f>SUM(C44:BB44)</f>
        <v>1298595</v>
      </c>
      <c r="BE44" s="13"/>
      <c r="BF44" s="13">
        <f t="shared" si="0"/>
        <v>256798</v>
      </c>
      <c r="BG44" s="13">
        <f t="shared" si="1"/>
        <v>1041797</v>
      </c>
      <c r="BH44" s="125"/>
    </row>
    <row r="45" spans="1:60" ht="11.25" customHeight="1" hidden="1" outlineLevel="1">
      <c r="A45" s="123" t="s">
        <v>259</v>
      </c>
      <c r="B45" s="123"/>
      <c r="C45" s="116">
        <v>3982</v>
      </c>
      <c r="D45" s="157">
        <v>3982</v>
      </c>
      <c r="E45" s="124">
        <v>0</v>
      </c>
      <c r="F45" s="124">
        <v>20570</v>
      </c>
      <c r="G45" s="124">
        <v>38649</v>
      </c>
      <c r="H45" s="124">
        <v>0</v>
      </c>
      <c r="I45" s="124">
        <v>31206</v>
      </c>
      <c r="J45" s="124">
        <v>0</v>
      </c>
      <c r="K45" s="124">
        <v>0</v>
      </c>
      <c r="L45" s="124">
        <v>0</v>
      </c>
      <c r="M45" s="124">
        <v>0</v>
      </c>
      <c r="N45" s="125">
        <v>0</v>
      </c>
      <c r="O45" s="125">
        <v>0</v>
      </c>
      <c r="P45" s="125">
        <v>0</v>
      </c>
      <c r="Q45" s="124">
        <v>0</v>
      </c>
      <c r="R45" s="124">
        <v>0</v>
      </c>
      <c r="S45" s="124">
        <v>0</v>
      </c>
      <c r="T45" s="124">
        <v>0</v>
      </c>
      <c r="U45" s="125">
        <v>0</v>
      </c>
      <c r="V45" s="124">
        <v>0</v>
      </c>
      <c r="W45" s="124">
        <v>885</v>
      </c>
      <c r="X45" s="124">
        <v>5023</v>
      </c>
      <c r="Y45" s="124">
        <v>0</v>
      </c>
      <c r="Z45" s="124">
        <v>0</v>
      </c>
      <c r="AA45" s="124">
        <v>0</v>
      </c>
      <c r="AB45" s="124">
        <v>0</v>
      </c>
      <c r="AC45" s="124">
        <v>0</v>
      </c>
      <c r="AD45" s="124">
        <v>0</v>
      </c>
      <c r="AE45" s="124">
        <v>0</v>
      </c>
      <c r="AF45" s="124">
        <v>0</v>
      </c>
      <c r="AG45" s="125">
        <v>2159</v>
      </c>
      <c r="AH45" s="124">
        <v>0</v>
      </c>
      <c r="AI45" s="124">
        <v>0</v>
      </c>
      <c r="AJ45" s="124">
        <v>0</v>
      </c>
      <c r="AK45" s="124">
        <v>0</v>
      </c>
      <c r="AL45" s="124">
        <v>0</v>
      </c>
      <c r="AM45" s="124">
        <v>0</v>
      </c>
      <c r="AN45" s="125">
        <v>0</v>
      </c>
      <c r="AO45" s="124">
        <v>3209</v>
      </c>
      <c r="AP45" s="125">
        <v>386</v>
      </c>
      <c r="AQ45" s="125">
        <v>1514</v>
      </c>
      <c r="AR45" s="124">
        <v>0</v>
      </c>
      <c r="AS45" s="124">
        <v>0</v>
      </c>
      <c r="AT45" s="124">
        <v>0</v>
      </c>
      <c r="AU45" s="124">
        <v>1294</v>
      </c>
      <c r="AV45" s="124">
        <v>0</v>
      </c>
      <c r="AW45" s="124">
        <v>0</v>
      </c>
      <c r="AX45" s="124">
        <v>0</v>
      </c>
      <c r="AY45" s="124">
        <v>0</v>
      </c>
      <c r="AZ45" s="124">
        <v>1978</v>
      </c>
      <c r="BA45" s="124">
        <v>338</v>
      </c>
      <c r="BB45" s="124">
        <v>0</v>
      </c>
      <c r="BC45" s="124"/>
      <c r="BD45" s="13">
        <f>SUM(C45:BB45)</f>
        <v>115175</v>
      </c>
      <c r="BE45" s="13"/>
      <c r="BF45" s="13">
        <f t="shared" si="0"/>
        <v>12937</v>
      </c>
      <c r="BG45" s="13">
        <f t="shared" si="1"/>
        <v>102238</v>
      </c>
      <c r="BH45" s="125"/>
    </row>
    <row r="46" spans="1:60" ht="11.25" customHeight="1" collapsed="1">
      <c r="A46" s="122" t="s">
        <v>258</v>
      </c>
      <c r="B46" s="122"/>
      <c r="C46" s="116">
        <f aca="true" t="shared" si="10" ref="C46:AP46">SUM(C44:C45)</f>
        <v>168025</v>
      </c>
      <c r="D46" s="116">
        <f t="shared" si="10"/>
        <v>51220</v>
      </c>
      <c r="E46" s="116">
        <f t="shared" si="10"/>
        <v>163256</v>
      </c>
      <c r="F46" s="116">
        <f t="shared" si="10"/>
        <v>201415</v>
      </c>
      <c r="G46" s="116">
        <f t="shared" si="10"/>
        <v>86939</v>
      </c>
      <c r="H46" s="116">
        <f t="shared" si="10"/>
        <v>4869</v>
      </c>
      <c r="I46" s="116">
        <f t="shared" si="10"/>
        <v>55862</v>
      </c>
      <c r="J46" s="116">
        <f t="shared" si="10"/>
        <v>13257</v>
      </c>
      <c r="K46" s="116">
        <f>SUM(K44:K45)</f>
        <v>13054</v>
      </c>
      <c r="L46" s="116">
        <f t="shared" si="10"/>
        <v>56364</v>
      </c>
      <c r="M46" s="116">
        <f t="shared" si="10"/>
        <v>50803</v>
      </c>
      <c r="N46" s="116">
        <f t="shared" si="10"/>
        <v>30220</v>
      </c>
      <c r="O46" s="116">
        <f t="shared" si="10"/>
        <v>18246</v>
      </c>
      <c r="P46" s="116">
        <f t="shared" si="10"/>
        <v>32671</v>
      </c>
      <c r="Q46" s="116">
        <f t="shared" si="10"/>
        <v>10772</v>
      </c>
      <c r="R46" s="116">
        <f t="shared" si="10"/>
        <v>57862</v>
      </c>
      <c r="S46" s="116">
        <f>SUM(S44:S45)</f>
        <v>18826</v>
      </c>
      <c r="T46" s="116">
        <f t="shared" si="10"/>
        <v>46205</v>
      </c>
      <c r="U46" s="116">
        <f t="shared" si="10"/>
        <v>24441</v>
      </c>
      <c r="V46" s="116">
        <f t="shared" si="10"/>
        <v>41458</v>
      </c>
      <c r="W46" s="116">
        <f>SUM(W44:W45)</f>
        <v>19997</v>
      </c>
      <c r="X46" s="116">
        <f t="shared" si="10"/>
        <v>31679</v>
      </c>
      <c r="Y46" s="116">
        <f t="shared" si="10"/>
        <v>25389</v>
      </c>
      <c r="Z46" s="116">
        <f t="shared" si="10"/>
        <v>44480</v>
      </c>
      <c r="AA46" s="116">
        <f>SUM(AA44:AA45)</f>
        <v>3652</v>
      </c>
      <c r="AB46" s="116">
        <f>SUM(AB44:AB45)</f>
        <v>3799</v>
      </c>
      <c r="AC46" s="116">
        <f>SUM(AC44:AC45)</f>
        <v>18657</v>
      </c>
      <c r="AD46" s="116">
        <f t="shared" si="10"/>
        <v>9079</v>
      </c>
      <c r="AE46" s="116">
        <f>SUM(AE44:AE45)</f>
        <v>43295</v>
      </c>
      <c r="AF46" s="116">
        <f t="shared" si="10"/>
        <v>1791</v>
      </c>
      <c r="AG46" s="116">
        <f t="shared" si="10"/>
        <v>4043</v>
      </c>
      <c r="AH46" s="116">
        <f>SUM(AH44:AH45)</f>
        <v>6029</v>
      </c>
      <c r="AI46" s="116">
        <f t="shared" si="10"/>
        <v>561</v>
      </c>
      <c r="AJ46" s="116">
        <f t="shared" si="10"/>
        <v>6013</v>
      </c>
      <c r="AK46" s="116">
        <f t="shared" si="10"/>
        <v>7250</v>
      </c>
      <c r="AL46" s="116">
        <f t="shared" si="10"/>
        <v>911</v>
      </c>
      <c r="AM46" s="116">
        <f t="shared" si="10"/>
        <v>7452</v>
      </c>
      <c r="AN46" s="116">
        <f t="shared" si="10"/>
        <v>1184</v>
      </c>
      <c r="AO46" s="116">
        <f>SUM(AO44:AO45)</f>
        <v>7550</v>
      </c>
      <c r="AP46" s="116">
        <f t="shared" si="10"/>
        <v>7397</v>
      </c>
      <c r="AQ46" s="116">
        <f aca="true" t="shared" si="11" ref="AQ46:BB46">SUM(AQ44:AQ45)</f>
        <v>2101</v>
      </c>
      <c r="AR46" s="116">
        <f t="shared" si="11"/>
        <v>1026</v>
      </c>
      <c r="AS46" s="116">
        <f t="shared" si="11"/>
        <v>830</v>
      </c>
      <c r="AT46" s="116">
        <f t="shared" si="11"/>
        <v>2556</v>
      </c>
      <c r="AU46" s="116">
        <f t="shared" si="11"/>
        <v>1882</v>
      </c>
      <c r="AV46" s="116">
        <f t="shared" si="11"/>
        <v>1149</v>
      </c>
      <c r="AW46" s="116">
        <f t="shared" si="11"/>
        <v>224</v>
      </c>
      <c r="AX46" s="116">
        <f t="shared" si="11"/>
        <v>2760</v>
      </c>
      <c r="AY46" s="116">
        <f t="shared" si="11"/>
        <v>1610</v>
      </c>
      <c r="AZ46" s="116">
        <f t="shared" si="11"/>
        <v>2568</v>
      </c>
      <c r="BA46" s="116">
        <f t="shared" si="11"/>
        <v>895</v>
      </c>
      <c r="BB46" s="116">
        <f t="shared" si="11"/>
        <v>196</v>
      </c>
      <c r="BD46" s="13">
        <f>SUM(C46:BB46)</f>
        <v>1413770</v>
      </c>
      <c r="BE46" s="13"/>
      <c r="BF46" s="13">
        <f t="shared" si="0"/>
        <v>269735</v>
      </c>
      <c r="BG46" s="13">
        <f t="shared" si="1"/>
        <v>1144035</v>
      </c>
      <c r="BH46" s="125"/>
    </row>
    <row r="47" spans="1:60" ht="11.25" customHeight="1">
      <c r="A47" s="123"/>
      <c r="B47" s="123"/>
      <c r="D47" s="158"/>
      <c r="E47" s="127"/>
      <c r="F47" s="127"/>
      <c r="G47" s="127"/>
      <c r="H47" s="127"/>
      <c r="I47" s="127"/>
      <c r="J47" s="127"/>
      <c r="K47" s="127"/>
      <c r="L47" s="127"/>
      <c r="M47" s="125"/>
      <c r="Q47" s="127"/>
      <c r="R47" s="127"/>
      <c r="S47" s="126"/>
      <c r="T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H47" s="127"/>
      <c r="AI47" s="126"/>
      <c r="AJ47" s="127"/>
      <c r="AK47" s="127"/>
      <c r="AL47" s="127"/>
      <c r="AM47" s="127"/>
      <c r="AN47" s="135"/>
      <c r="AO47" s="127"/>
      <c r="AP47" s="135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3"/>
      <c r="BE47" s="13"/>
      <c r="BF47" s="13"/>
      <c r="BG47" s="13"/>
      <c r="BH47" s="125"/>
    </row>
    <row r="48" spans="1:60" ht="11.25" customHeight="1">
      <c r="A48" s="122" t="s">
        <v>261</v>
      </c>
      <c r="B48" s="122"/>
      <c r="C48" s="13">
        <v>0</v>
      </c>
      <c r="D48" s="13">
        <v>0</v>
      </c>
      <c r="E48" s="13">
        <v>57339</v>
      </c>
      <c r="F48" s="13">
        <v>29669</v>
      </c>
      <c r="G48" s="13">
        <v>0</v>
      </c>
      <c r="H48" s="13">
        <v>0</v>
      </c>
      <c r="I48" s="13">
        <v>0</v>
      </c>
      <c r="J48" s="13">
        <v>0</v>
      </c>
      <c r="K48" s="125">
        <v>0</v>
      </c>
      <c r="L48" s="13">
        <v>0</v>
      </c>
      <c r="M48" s="125">
        <v>0</v>
      </c>
      <c r="N48" s="13">
        <v>0</v>
      </c>
      <c r="O48" s="13">
        <v>0</v>
      </c>
      <c r="P48" s="13">
        <v>0</v>
      </c>
      <c r="Q48" s="13">
        <v>0</v>
      </c>
      <c r="R48" s="13">
        <v>5549</v>
      </c>
      <c r="S48" s="13">
        <v>0</v>
      </c>
      <c r="T48" s="13">
        <v>0</v>
      </c>
      <c r="U48" s="13">
        <v>0</v>
      </c>
      <c r="V48" s="124">
        <v>2037</v>
      </c>
      <c r="W48" s="13">
        <v>0</v>
      </c>
      <c r="X48" s="13">
        <v>0</v>
      </c>
      <c r="Y48" s="13">
        <v>0</v>
      </c>
      <c r="Z48" s="13">
        <v>0</v>
      </c>
      <c r="AA48" s="206">
        <v>0</v>
      </c>
      <c r="AB48" s="13">
        <v>0</v>
      </c>
      <c r="AC48" s="13">
        <v>47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6051</v>
      </c>
      <c r="AK48" s="13">
        <v>0</v>
      </c>
      <c r="AL48" s="13">
        <v>0</v>
      </c>
      <c r="AM48" s="13">
        <v>0</v>
      </c>
      <c r="AN48" s="13">
        <v>0</v>
      </c>
      <c r="AO48" s="13">
        <v>12718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/>
      <c r="BD48" s="13">
        <f>SUM(C48:BB48)</f>
        <v>113410</v>
      </c>
      <c r="BE48" s="13"/>
      <c r="BF48" s="13">
        <f t="shared" si="0"/>
        <v>12718</v>
      </c>
      <c r="BG48" s="13">
        <f t="shared" si="1"/>
        <v>100692</v>
      </c>
      <c r="BH48" s="125"/>
    </row>
    <row r="49" spans="1:60" ht="8.25" customHeight="1">
      <c r="A49" s="123"/>
      <c r="B49" s="123"/>
      <c r="E49" s="127"/>
      <c r="F49" s="127"/>
      <c r="G49" s="127"/>
      <c r="H49" s="127"/>
      <c r="I49" s="127"/>
      <c r="J49" s="127"/>
      <c r="K49" s="127"/>
      <c r="L49" s="127"/>
      <c r="M49" s="125"/>
      <c r="Q49" s="127"/>
      <c r="R49" s="127"/>
      <c r="S49" s="126"/>
      <c r="T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H49" s="127"/>
      <c r="AI49" s="126"/>
      <c r="AJ49" s="127"/>
      <c r="AK49" s="127"/>
      <c r="AL49" s="127"/>
      <c r="AM49" s="127"/>
      <c r="AN49" s="135"/>
      <c r="AO49" s="127"/>
      <c r="AP49" s="135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3"/>
      <c r="BE49" s="13"/>
      <c r="BF49" s="13"/>
      <c r="BG49" s="13"/>
      <c r="BH49" s="125"/>
    </row>
    <row r="50" spans="1:60" ht="11.25" customHeight="1" outlineLevel="1">
      <c r="A50" s="122" t="s">
        <v>262</v>
      </c>
      <c r="B50" s="122"/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25">
        <v>0</v>
      </c>
      <c r="L50" s="13">
        <v>0</v>
      </c>
      <c r="M50" s="125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/>
      <c r="BD50" s="13">
        <f>SUM(C50:BB50)</f>
        <v>0</v>
      </c>
      <c r="BE50" s="13"/>
      <c r="BF50" s="13">
        <f t="shared" si="0"/>
        <v>0</v>
      </c>
      <c r="BG50" s="13">
        <f t="shared" si="1"/>
        <v>0</v>
      </c>
      <c r="BH50" s="125"/>
    </row>
    <row r="51" spans="1:60" ht="11.25" customHeight="1" outlineLevel="1">
      <c r="A51" s="123"/>
      <c r="B51" s="123"/>
      <c r="E51" s="127"/>
      <c r="F51" s="127"/>
      <c r="G51" s="127"/>
      <c r="H51" s="127"/>
      <c r="I51" s="127"/>
      <c r="J51" s="127"/>
      <c r="K51" s="127"/>
      <c r="L51" s="127"/>
      <c r="M51" s="125"/>
      <c r="Q51" s="127"/>
      <c r="R51" s="127"/>
      <c r="S51" s="126"/>
      <c r="T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H51" s="127"/>
      <c r="AI51" s="126"/>
      <c r="AJ51" s="127"/>
      <c r="AK51" s="127"/>
      <c r="AL51" s="127"/>
      <c r="AM51" s="127"/>
      <c r="AN51" s="135"/>
      <c r="AO51" s="127"/>
      <c r="AP51" s="135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3"/>
      <c r="BE51" s="13"/>
      <c r="BF51" s="13"/>
      <c r="BG51" s="13"/>
      <c r="BH51" s="125"/>
    </row>
    <row r="52" spans="1:60" ht="11.25" customHeight="1">
      <c r="A52" s="122" t="s">
        <v>263</v>
      </c>
      <c r="B52" s="122"/>
      <c r="E52" s="127"/>
      <c r="F52" s="127"/>
      <c r="G52" s="127"/>
      <c r="H52" s="127"/>
      <c r="I52" s="127"/>
      <c r="J52" s="127"/>
      <c r="K52" s="127"/>
      <c r="L52" s="127"/>
      <c r="M52" s="125"/>
      <c r="Q52" s="127"/>
      <c r="R52" s="127"/>
      <c r="S52" s="126"/>
      <c r="T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H52" s="127"/>
      <c r="AI52" s="126"/>
      <c r="AJ52" s="127"/>
      <c r="AK52" s="127"/>
      <c r="AL52" s="127"/>
      <c r="AM52" s="127"/>
      <c r="AN52" s="135"/>
      <c r="AO52" s="127"/>
      <c r="AP52" s="135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3"/>
      <c r="BE52" s="13"/>
      <c r="BF52" s="13"/>
      <c r="BG52" s="13"/>
      <c r="BH52" s="125"/>
    </row>
    <row r="53" spans="1:60" ht="11.25" customHeight="1">
      <c r="A53" s="122" t="s">
        <v>264</v>
      </c>
      <c r="B53" s="122"/>
      <c r="C53" s="13">
        <f aca="true" t="shared" si="12" ref="C53:AF53">+C14-C21+C33-C41-C46+C48-C50</f>
        <v>27633055</v>
      </c>
      <c r="D53" s="13">
        <f t="shared" si="12"/>
        <v>18989787</v>
      </c>
      <c r="E53" s="13">
        <f t="shared" si="12"/>
        <v>39110247</v>
      </c>
      <c r="F53" s="13">
        <f t="shared" si="12"/>
        <v>35170550</v>
      </c>
      <c r="G53" s="13">
        <f t="shared" si="12"/>
        <v>9425016</v>
      </c>
      <c r="H53" s="13">
        <f t="shared" si="12"/>
        <v>2188168</v>
      </c>
      <c r="I53" s="13">
        <f t="shared" si="12"/>
        <v>7920799</v>
      </c>
      <c r="J53" s="13">
        <f t="shared" si="12"/>
        <v>2010375</v>
      </c>
      <c r="K53" s="13">
        <f>+K14-K21+K33-K41-K46+K48-K50</f>
        <v>2206618</v>
      </c>
      <c r="L53" s="13">
        <f t="shared" si="12"/>
        <v>7742552</v>
      </c>
      <c r="M53" s="13">
        <f t="shared" si="12"/>
        <v>5927770</v>
      </c>
      <c r="N53" s="13">
        <f t="shared" si="12"/>
        <v>3348526</v>
      </c>
      <c r="O53" s="13">
        <f t="shared" si="12"/>
        <v>821937</v>
      </c>
      <c r="P53" s="13">
        <f t="shared" si="12"/>
        <v>1340053</v>
      </c>
      <c r="Q53" s="13">
        <f t="shared" si="12"/>
        <v>1765329</v>
      </c>
      <c r="R53" s="13">
        <f t="shared" si="12"/>
        <v>3357949</v>
      </c>
      <c r="S53" s="13">
        <f>+S14-S21+S33-S41-S46+S48-S50</f>
        <v>3473613</v>
      </c>
      <c r="T53" s="13">
        <f t="shared" si="12"/>
        <v>4132342</v>
      </c>
      <c r="U53" s="13">
        <f t="shared" si="12"/>
        <v>3624497</v>
      </c>
      <c r="V53" s="13">
        <f t="shared" si="12"/>
        <v>3861846</v>
      </c>
      <c r="W53" s="13">
        <f>+W14-W21+W33-W41-W46+W48-W50</f>
        <v>3021931</v>
      </c>
      <c r="X53" s="13">
        <f t="shared" si="12"/>
        <v>4341387</v>
      </c>
      <c r="Y53" s="13">
        <f t="shared" si="12"/>
        <v>2682076</v>
      </c>
      <c r="Z53" s="13">
        <f t="shared" si="12"/>
        <v>3772616</v>
      </c>
      <c r="AA53" s="13">
        <f>+AA14-AA21+AA33-AA41-AA46+AA48-AA50</f>
        <v>379966</v>
      </c>
      <c r="AB53" s="13">
        <f>+AB14-AB21+AB33-AB41-AB46+AB48-AB50</f>
        <v>532096</v>
      </c>
      <c r="AC53" s="13">
        <f>+AC14-AC21+AC33-AC41-AC46+AC48-AC50</f>
        <v>2000856</v>
      </c>
      <c r="AD53" s="13">
        <f t="shared" si="12"/>
        <v>1536916</v>
      </c>
      <c r="AE53" s="13">
        <f>+AE14-AE21+AE33-AE41-AE46+AE48-AE50</f>
        <v>502786</v>
      </c>
      <c r="AF53" s="13">
        <f t="shared" si="12"/>
        <v>1608427</v>
      </c>
      <c r="AG53" s="13">
        <f aca="true" t="shared" si="13" ref="AG53:AP53">+AG14-AG21+AG33-AG41-AG46+AG48-AG50</f>
        <v>2169179</v>
      </c>
      <c r="AH53" s="13">
        <f>+AH14-AH21+AH33-AH41-AH46+AH48-AH50</f>
        <v>398524</v>
      </c>
      <c r="AI53" s="13">
        <f t="shared" si="13"/>
        <v>752</v>
      </c>
      <c r="AJ53" s="13">
        <f t="shared" si="13"/>
        <v>368618</v>
      </c>
      <c r="AK53" s="13">
        <f t="shared" si="13"/>
        <v>367331</v>
      </c>
      <c r="AL53" s="13">
        <f t="shared" si="13"/>
        <v>216555</v>
      </c>
      <c r="AM53" s="13">
        <f t="shared" si="13"/>
        <v>838936</v>
      </c>
      <c r="AN53" s="13">
        <f t="shared" si="13"/>
        <v>59999</v>
      </c>
      <c r="AO53" s="13">
        <f>+AO14-AO21+AO33-AO41-AO46+AO48-AO50</f>
        <v>315747</v>
      </c>
      <c r="AP53" s="13">
        <f t="shared" si="13"/>
        <v>234071</v>
      </c>
      <c r="AQ53" s="13">
        <f aca="true" t="shared" si="14" ref="AQ53:BB53">+AQ14-AQ21+AQ33-AQ41-AQ46+AQ48-AQ50</f>
        <v>115999</v>
      </c>
      <c r="AR53" s="13">
        <f t="shared" si="14"/>
        <v>84034</v>
      </c>
      <c r="AS53" s="13">
        <f t="shared" si="14"/>
        <v>30732</v>
      </c>
      <c r="AT53" s="13">
        <f t="shared" si="14"/>
        <v>73430</v>
      </c>
      <c r="AU53" s="13">
        <f t="shared" si="14"/>
        <v>33788</v>
      </c>
      <c r="AV53" s="13">
        <f t="shared" si="14"/>
        <v>9251</v>
      </c>
      <c r="AW53" s="13">
        <f t="shared" si="14"/>
        <v>-945</v>
      </c>
      <c r="AX53" s="13">
        <f t="shared" si="14"/>
        <v>20366</v>
      </c>
      <c r="AY53" s="13">
        <f t="shared" si="14"/>
        <v>2335</v>
      </c>
      <c r="AZ53" s="13">
        <f t="shared" si="14"/>
        <v>-16768</v>
      </c>
      <c r="BA53" s="13">
        <f t="shared" si="14"/>
        <v>72274</v>
      </c>
      <c r="BB53" s="13">
        <f t="shared" si="14"/>
        <v>-184</v>
      </c>
      <c r="BC53" s="13"/>
      <c r="BD53" s="13">
        <f>SUM(C53:BB53)</f>
        <v>209824110</v>
      </c>
      <c r="BE53" s="13"/>
      <c r="BF53" s="13">
        <f t="shared" si="0"/>
        <v>34952128</v>
      </c>
      <c r="BG53" s="13">
        <f t="shared" si="1"/>
        <v>174871982</v>
      </c>
      <c r="BH53" s="125"/>
    </row>
    <row r="54" spans="1:60" ht="11.25" customHeight="1">
      <c r="A54" s="123"/>
      <c r="B54" s="123"/>
      <c r="BD54" s="13"/>
      <c r="BE54" s="13"/>
      <c r="BF54" s="13"/>
      <c r="BG54" s="13"/>
      <c r="BH54" s="125"/>
    </row>
    <row r="55" spans="1:60" ht="11.25" customHeight="1" hidden="1" outlineLevel="1">
      <c r="A55" s="122" t="s">
        <v>265</v>
      </c>
      <c r="B55" s="122"/>
      <c r="C55" s="116">
        <f aca="true" t="shared" si="15" ref="C55:L55">+C56-C57</f>
        <v>0</v>
      </c>
      <c r="D55" s="116">
        <f t="shared" si="15"/>
        <v>0</v>
      </c>
      <c r="E55" s="116">
        <f t="shared" si="15"/>
        <v>0</v>
      </c>
      <c r="F55" s="116">
        <f t="shared" si="15"/>
        <v>0</v>
      </c>
      <c r="G55" s="116">
        <f t="shared" si="15"/>
        <v>0</v>
      </c>
      <c r="H55" s="116">
        <f t="shared" si="15"/>
        <v>0</v>
      </c>
      <c r="I55" s="116">
        <f t="shared" si="15"/>
        <v>0</v>
      </c>
      <c r="J55" s="116">
        <f t="shared" si="15"/>
        <v>0</v>
      </c>
      <c r="K55" s="116">
        <f>+K56-K57</f>
        <v>0</v>
      </c>
      <c r="L55" s="116">
        <f t="shared" si="15"/>
        <v>12064</v>
      </c>
      <c r="M55" s="116">
        <v>0</v>
      </c>
      <c r="N55" s="116">
        <f aca="true" t="shared" si="16" ref="N55:AP55">+N56-N57</f>
        <v>0</v>
      </c>
      <c r="O55" s="116">
        <f t="shared" si="16"/>
        <v>0</v>
      </c>
      <c r="P55" s="116">
        <f t="shared" si="16"/>
        <v>0</v>
      </c>
      <c r="Q55" s="116">
        <f t="shared" si="16"/>
        <v>0</v>
      </c>
      <c r="R55" s="116">
        <f t="shared" si="16"/>
        <v>0</v>
      </c>
      <c r="S55" s="116">
        <f>+S56-S57</f>
        <v>0</v>
      </c>
      <c r="T55" s="116">
        <f t="shared" si="16"/>
        <v>0</v>
      </c>
      <c r="U55" s="116">
        <f t="shared" si="16"/>
        <v>0</v>
      </c>
      <c r="V55" s="116">
        <f t="shared" si="16"/>
        <v>0</v>
      </c>
      <c r="W55" s="116">
        <f>+W56-W57</f>
        <v>0</v>
      </c>
      <c r="X55" s="116">
        <f t="shared" si="16"/>
        <v>0</v>
      </c>
      <c r="Y55" s="116">
        <f t="shared" si="16"/>
        <v>0</v>
      </c>
      <c r="Z55" s="116">
        <f t="shared" si="16"/>
        <v>0</v>
      </c>
      <c r="AA55" s="116">
        <f>+AA56-AA57</f>
        <v>0</v>
      </c>
      <c r="AB55" s="116">
        <f>+AB56-AB57</f>
        <v>0</v>
      </c>
      <c r="AC55" s="116">
        <f>+AC56-AC57</f>
        <v>0</v>
      </c>
      <c r="AD55" s="116">
        <f t="shared" si="16"/>
        <v>0</v>
      </c>
      <c r="AE55" s="116">
        <f>+AE56-AE57</f>
        <v>0</v>
      </c>
      <c r="AF55" s="116">
        <f t="shared" si="16"/>
        <v>0</v>
      </c>
      <c r="AG55" s="13">
        <f t="shared" si="16"/>
        <v>0</v>
      </c>
      <c r="AH55" s="116">
        <f t="shared" si="16"/>
        <v>0</v>
      </c>
      <c r="AI55" s="116">
        <f t="shared" si="16"/>
        <v>0</v>
      </c>
      <c r="AJ55" s="116">
        <f t="shared" si="16"/>
        <v>0</v>
      </c>
      <c r="AK55" s="116">
        <f t="shared" si="16"/>
        <v>0</v>
      </c>
      <c r="AL55" s="116">
        <f t="shared" si="16"/>
        <v>0</v>
      </c>
      <c r="AM55" s="116">
        <f t="shared" si="16"/>
        <v>0</v>
      </c>
      <c r="AN55" s="116">
        <f t="shared" si="16"/>
        <v>0</v>
      </c>
      <c r="AO55" s="116">
        <v>0</v>
      </c>
      <c r="AP55" s="116">
        <f t="shared" si="16"/>
        <v>0</v>
      </c>
      <c r="AQ55" s="116">
        <f aca="true" t="shared" si="17" ref="AQ55:BB55">+AQ56-AQ57</f>
        <v>0</v>
      </c>
      <c r="AR55" s="116">
        <f t="shared" si="17"/>
        <v>0</v>
      </c>
      <c r="AS55" s="116">
        <f t="shared" si="17"/>
        <v>0</v>
      </c>
      <c r="AT55" s="116">
        <f t="shared" si="17"/>
        <v>0</v>
      </c>
      <c r="AU55" s="116">
        <f t="shared" si="17"/>
        <v>0</v>
      </c>
      <c r="AV55" s="116">
        <f t="shared" si="17"/>
        <v>0</v>
      </c>
      <c r="AW55" s="116">
        <f t="shared" si="17"/>
        <v>0</v>
      </c>
      <c r="AX55" s="116">
        <f t="shared" si="17"/>
        <v>0</v>
      </c>
      <c r="AY55" s="116">
        <f t="shared" si="17"/>
        <v>0</v>
      </c>
      <c r="AZ55" s="116">
        <f t="shared" si="17"/>
        <v>0</v>
      </c>
      <c r="BA55" s="116">
        <f t="shared" si="17"/>
        <v>0</v>
      </c>
      <c r="BB55" s="116">
        <f t="shared" si="17"/>
        <v>0</v>
      </c>
      <c r="BD55" s="13">
        <f>SUM(C55:BB55)</f>
        <v>12064</v>
      </c>
      <c r="BE55" s="13"/>
      <c r="BF55" s="13">
        <f t="shared" si="0"/>
        <v>0</v>
      </c>
      <c r="BG55" s="13">
        <f t="shared" si="1"/>
        <v>12064</v>
      </c>
      <c r="BH55" s="125"/>
    </row>
    <row r="56" spans="1:60" ht="11.25" customHeight="1" hidden="1" outlineLevel="1">
      <c r="A56" s="123" t="s">
        <v>266</v>
      </c>
      <c r="B56" s="123"/>
      <c r="C56" s="116">
        <v>0</v>
      </c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25">
        <v>0</v>
      </c>
      <c r="L56" s="116">
        <v>12064</v>
      </c>
      <c r="M56" s="125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0</v>
      </c>
      <c r="BC56" s="13"/>
      <c r="BD56" s="13">
        <f>SUM(C56:BB56)</f>
        <v>12064</v>
      </c>
      <c r="BE56" s="13"/>
      <c r="BF56" s="13">
        <f t="shared" si="0"/>
        <v>0</v>
      </c>
      <c r="BG56" s="13">
        <f t="shared" si="1"/>
        <v>12064</v>
      </c>
      <c r="BH56" s="125"/>
    </row>
    <row r="57" spans="1:60" ht="11.25" customHeight="1" hidden="1" outlineLevel="1">
      <c r="A57" s="123" t="s">
        <v>267</v>
      </c>
      <c r="B57" s="123"/>
      <c r="C57" s="116">
        <v>0</v>
      </c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25">
        <v>0</v>
      </c>
      <c r="L57" s="116">
        <v>0</v>
      </c>
      <c r="M57" s="125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3">
        <v>0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/>
      <c r="BD57" s="13">
        <f>SUM(C57:BB57)</f>
        <v>0</v>
      </c>
      <c r="BE57" s="13"/>
      <c r="BF57" s="13">
        <f t="shared" si="0"/>
        <v>0</v>
      </c>
      <c r="BG57" s="13">
        <f t="shared" si="1"/>
        <v>0</v>
      </c>
      <c r="BH57" s="125"/>
    </row>
    <row r="58" spans="1:60" ht="11.25" customHeight="1" hidden="1" outlineLevel="1">
      <c r="A58" s="122"/>
      <c r="B58" s="122"/>
      <c r="E58" s="127"/>
      <c r="F58" s="127"/>
      <c r="G58" s="127"/>
      <c r="H58" s="127"/>
      <c r="I58" s="127"/>
      <c r="J58" s="127"/>
      <c r="K58" s="127"/>
      <c r="L58" s="127"/>
      <c r="M58" s="125"/>
      <c r="Q58" s="127"/>
      <c r="R58" s="127"/>
      <c r="S58" s="126"/>
      <c r="T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H58" s="127"/>
      <c r="AI58" s="126"/>
      <c r="AJ58" s="127"/>
      <c r="AK58" s="127"/>
      <c r="AL58" s="127"/>
      <c r="AM58" s="127"/>
      <c r="AN58" s="135"/>
      <c r="AO58" s="127"/>
      <c r="AP58" s="135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3"/>
      <c r="BE58" s="13"/>
      <c r="BF58" s="13"/>
      <c r="BG58" s="13"/>
      <c r="BH58" s="125"/>
    </row>
    <row r="59" spans="1:60" ht="11.25" customHeight="1" hidden="1" outlineLevel="1">
      <c r="A59" s="122" t="s">
        <v>268</v>
      </c>
      <c r="B59" s="122"/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25">
        <v>-407248</v>
      </c>
      <c r="L59" s="13">
        <v>0</v>
      </c>
      <c r="M59" s="125">
        <v>0</v>
      </c>
      <c r="N59" s="116">
        <v>74845</v>
      </c>
      <c r="O59" s="116">
        <v>8620</v>
      </c>
      <c r="P59" s="116">
        <v>0</v>
      </c>
      <c r="Q59" s="116">
        <v>0</v>
      </c>
      <c r="R59" s="116">
        <v>0</v>
      </c>
      <c r="S59" s="13">
        <v>1424</v>
      </c>
      <c r="T59" s="116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/>
      <c r="BD59" s="13">
        <f>SUM(C59:BB59)</f>
        <v>-322359</v>
      </c>
      <c r="BE59" s="13"/>
      <c r="BF59" s="13">
        <f t="shared" si="0"/>
        <v>0</v>
      </c>
      <c r="BG59" s="13">
        <f t="shared" si="1"/>
        <v>-322359</v>
      </c>
      <c r="BH59" s="125"/>
    </row>
    <row r="60" spans="1:60" ht="11.25" customHeight="1" hidden="1" outlineLevel="1">
      <c r="A60" s="122"/>
      <c r="B60" s="122"/>
      <c r="E60" s="127"/>
      <c r="F60" s="127"/>
      <c r="G60" s="127"/>
      <c r="H60" s="127"/>
      <c r="I60" s="127"/>
      <c r="J60" s="127"/>
      <c r="K60" s="127"/>
      <c r="L60" s="127"/>
      <c r="M60" s="125"/>
      <c r="Q60" s="127"/>
      <c r="R60" s="127"/>
      <c r="S60" s="126"/>
      <c r="T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H60" s="127"/>
      <c r="AI60" s="126"/>
      <c r="AJ60" s="127"/>
      <c r="AK60" s="127"/>
      <c r="AL60" s="127"/>
      <c r="AM60" s="127"/>
      <c r="AN60" s="135"/>
      <c r="AO60" s="127"/>
      <c r="AP60" s="135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3"/>
      <c r="BE60" s="13"/>
      <c r="BF60" s="13"/>
      <c r="BG60" s="13"/>
      <c r="BH60" s="125"/>
    </row>
    <row r="61" spans="1:60" ht="11.25" customHeight="1" collapsed="1">
      <c r="A61" s="122" t="s">
        <v>269</v>
      </c>
      <c r="B61" s="122"/>
      <c r="C61" s="13">
        <f aca="true" t="shared" si="18" ref="C61:AH61">+C53+C55+C59</f>
        <v>27633055</v>
      </c>
      <c r="D61" s="13">
        <f t="shared" si="18"/>
        <v>18989787</v>
      </c>
      <c r="E61" s="13">
        <f t="shared" si="18"/>
        <v>39110247</v>
      </c>
      <c r="F61" s="13">
        <f t="shared" si="18"/>
        <v>35170550</v>
      </c>
      <c r="G61" s="13">
        <f t="shared" si="18"/>
        <v>9425016</v>
      </c>
      <c r="H61" s="13">
        <f t="shared" si="18"/>
        <v>2188168</v>
      </c>
      <c r="I61" s="13">
        <f t="shared" si="18"/>
        <v>7920799</v>
      </c>
      <c r="J61" s="13">
        <f t="shared" si="18"/>
        <v>2010375</v>
      </c>
      <c r="K61" s="13">
        <f>+K53+K55+K59</f>
        <v>1799370</v>
      </c>
      <c r="L61" s="13">
        <f t="shared" si="18"/>
        <v>7754616</v>
      </c>
      <c r="M61" s="13">
        <f t="shared" si="18"/>
        <v>5927770</v>
      </c>
      <c r="N61" s="13">
        <f t="shared" si="18"/>
        <v>3423371</v>
      </c>
      <c r="O61" s="13">
        <f t="shared" si="18"/>
        <v>830557</v>
      </c>
      <c r="P61" s="13">
        <f t="shared" si="18"/>
        <v>1340053</v>
      </c>
      <c r="Q61" s="13">
        <f t="shared" si="18"/>
        <v>1765329</v>
      </c>
      <c r="R61" s="13">
        <f t="shared" si="18"/>
        <v>3357949</v>
      </c>
      <c r="S61" s="13">
        <f>+S53+S55+S59</f>
        <v>3475037</v>
      </c>
      <c r="T61" s="13">
        <f t="shared" si="18"/>
        <v>4132342</v>
      </c>
      <c r="U61" s="13">
        <f t="shared" si="18"/>
        <v>3624497</v>
      </c>
      <c r="V61" s="13">
        <f t="shared" si="18"/>
        <v>3861846</v>
      </c>
      <c r="W61" s="13">
        <f>+W53+W55+W59</f>
        <v>3021931</v>
      </c>
      <c r="X61" s="13">
        <f t="shared" si="18"/>
        <v>4341387</v>
      </c>
      <c r="Y61" s="13">
        <f t="shared" si="18"/>
        <v>2682076</v>
      </c>
      <c r="Z61" s="13">
        <f t="shared" si="18"/>
        <v>3772616</v>
      </c>
      <c r="AA61" s="13">
        <f>+AA53+AA55+AA59</f>
        <v>379966</v>
      </c>
      <c r="AB61" s="13">
        <f>+AB53+AB55+AB59</f>
        <v>532096</v>
      </c>
      <c r="AC61" s="13">
        <f>+AC53+AC55+AC59</f>
        <v>2000856</v>
      </c>
      <c r="AD61" s="13">
        <f t="shared" si="18"/>
        <v>1536916</v>
      </c>
      <c r="AE61" s="13">
        <f>+AE53+AE55+AE59</f>
        <v>502786</v>
      </c>
      <c r="AF61" s="13">
        <f t="shared" si="18"/>
        <v>1608427</v>
      </c>
      <c r="AG61" s="13">
        <f t="shared" si="18"/>
        <v>2169179</v>
      </c>
      <c r="AH61" s="13">
        <f t="shared" si="18"/>
        <v>398524</v>
      </c>
      <c r="AI61" s="13">
        <f aca="true" t="shared" si="19" ref="AI61:AP61">+AI53+AI55+AI59</f>
        <v>752</v>
      </c>
      <c r="AJ61" s="13">
        <f t="shared" si="19"/>
        <v>368618</v>
      </c>
      <c r="AK61" s="13">
        <f t="shared" si="19"/>
        <v>367331</v>
      </c>
      <c r="AL61" s="13">
        <f t="shared" si="19"/>
        <v>216555</v>
      </c>
      <c r="AM61" s="13">
        <f t="shared" si="19"/>
        <v>838936</v>
      </c>
      <c r="AN61" s="13">
        <f t="shared" si="19"/>
        <v>59999</v>
      </c>
      <c r="AO61" s="13">
        <f>+AO53+AO55+AO59</f>
        <v>315747</v>
      </c>
      <c r="AP61" s="13">
        <f t="shared" si="19"/>
        <v>234071</v>
      </c>
      <c r="AQ61" s="13">
        <f aca="true" t="shared" si="20" ref="AQ61:BB61">+AQ53+AQ55+AQ59</f>
        <v>115999</v>
      </c>
      <c r="AR61" s="13">
        <f t="shared" si="20"/>
        <v>84034</v>
      </c>
      <c r="AS61" s="13">
        <f t="shared" si="20"/>
        <v>30732</v>
      </c>
      <c r="AT61" s="13">
        <f t="shared" si="20"/>
        <v>73430</v>
      </c>
      <c r="AU61" s="13">
        <f t="shared" si="20"/>
        <v>33788</v>
      </c>
      <c r="AV61" s="13">
        <f t="shared" si="20"/>
        <v>9251</v>
      </c>
      <c r="AW61" s="13">
        <f t="shared" si="20"/>
        <v>-945</v>
      </c>
      <c r="AX61" s="13">
        <f t="shared" si="20"/>
        <v>20366</v>
      </c>
      <c r="AY61" s="13">
        <f t="shared" si="20"/>
        <v>2335</v>
      </c>
      <c r="AZ61" s="13">
        <f t="shared" si="20"/>
        <v>-16768</v>
      </c>
      <c r="BA61" s="13">
        <f t="shared" si="20"/>
        <v>72274</v>
      </c>
      <c r="BB61" s="13">
        <f t="shared" si="20"/>
        <v>-184</v>
      </c>
      <c r="BC61" s="13"/>
      <c r="BD61" s="13">
        <f>SUM(C61:BB61)</f>
        <v>209513815</v>
      </c>
      <c r="BE61" s="13"/>
      <c r="BF61" s="13">
        <f t="shared" si="0"/>
        <v>34952128</v>
      </c>
      <c r="BG61" s="13">
        <f t="shared" si="1"/>
        <v>174561687</v>
      </c>
      <c r="BH61" s="125"/>
    </row>
    <row r="62" spans="1:60" ht="11.25" customHeight="1">
      <c r="A62" s="123"/>
      <c r="B62" s="123"/>
      <c r="D62" s="155"/>
      <c r="E62" s="127"/>
      <c r="F62" s="127"/>
      <c r="G62" s="127"/>
      <c r="H62" s="127"/>
      <c r="I62" s="127"/>
      <c r="J62" s="127"/>
      <c r="K62" s="127"/>
      <c r="L62" s="127"/>
      <c r="M62" s="125"/>
      <c r="Q62" s="127"/>
      <c r="R62" s="127"/>
      <c r="S62" s="126"/>
      <c r="T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H62" s="127"/>
      <c r="AI62" s="126"/>
      <c r="AJ62" s="127"/>
      <c r="AK62" s="127"/>
      <c r="AL62" s="127"/>
      <c r="AM62" s="127"/>
      <c r="AN62" s="135"/>
      <c r="AO62" s="127"/>
      <c r="AP62" s="135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3"/>
      <c r="BE62" s="13"/>
      <c r="BF62" s="13"/>
      <c r="BG62" s="13"/>
      <c r="BH62" s="125"/>
    </row>
    <row r="63" spans="1:60" ht="11.25" customHeight="1">
      <c r="A63" s="122" t="s">
        <v>270</v>
      </c>
      <c r="B63" s="122"/>
      <c r="C63" s="13">
        <v>128105355</v>
      </c>
      <c r="D63" s="158">
        <v>48484650</v>
      </c>
      <c r="E63" s="13">
        <v>147738095</v>
      </c>
      <c r="F63" s="13">
        <v>144531656</v>
      </c>
      <c r="G63" s="13">
        <v>56600609</v>
      </c>
      <c r="H63" s="13">
        <v>1540223</v>
      </c>
      <c r="I63" s="13">
        <v>37983696</v>
      </c>
      <c r="J63" s="13">
        <v>5101973</v>
      </c>
      <c r="K63" s="13">
        <v>6640541</v>
      </c>
      <c r="L63" s="13">
        <v>33591864</v>
      </c>
      <c r="M63" s="125">
        <v>26679914</v>
      </c>
      <c r="N63" s="13">
        <v>20791675</v>
      </c>
      <c r="O63" s="13">
        <v>2167219</v>
      </c>
      <c r="P63" s="13">
        <v>19706862</v>
      </c>
      <c r="Q63" s="13">
        <v>5860948</v>
      </c>
      <c r="R63" s="13">
        <v>22759343</v>
      </c>
      <c r="S63" s="13">
        <v>18667720</v>
      </c>
      <c r="T63" s="13">
        <v>17666339</v>
      </c>
      <c r="U63" s="13">
        <v>18295229</v>
      </c>
      <c r="V63" s="124">
        <v>16804070</v>
      </c>
      <c r="W63" s="13">
        <v>15519891</v>
      </c>
      <c r="X63" s="13">
        <v>13894194</v>
      </c>
      <c r="Y63" s="13">
        <v>14968808</v>
      </c>
      <c r="Z63" s="13">
        <v>11152722</v>
      </c>
      <c r="AA63" s="13">
        <v>845615</v>
      </c>
      <c r="AB63" s="13">
        <v>1055047</v>
      </c>
      <c r="AC63" s="13">
        <v>11231121</v>
      </c>
      <c r="AD63" s="13">
        <v>10193237</v>
      </c>
      <c r="AE63" s="13">
        <v>10959237</v>
      </c>
      <c r="AF63" s="4">
        <v>9071163</v>
      </c>
      <c r="AG63" s="13">
        <v>4096092</v>
      </c>
      <c r="AH63" s="13">
        <v>2935029</v>
      </c>
      <c r="AI63" s="13">
        <v>184375</v>
      </c>
      <c r="AJ63" s="13">
        <v>2960016</v>
      </c>
      <c r="AK63" s="13">
        <v>2542380</v>
      </c>
      <c r="AL63" s="13">
        <v>2418684</v>
      </c>
      <c r="AM63" s="13">
        <v>1306002</v>
      </c>
      <c r="AN63" s="13">
        <v>185941</v>
      </c>
      <c r="AO63" s="13">
        <v>1747773</v>
      </c>
      <c r="AP63" s="13">
        <v>1625460</v>
      </c>
      <c r="AQ63" s="13">
        <v>1480328</v>
      </c>
      <c r="AR63" s="13">
        <v>946454</v>
      </c>
      <c r="AS63" s="13">
        <v>702482</v>
      </c>
      <c r="AT63" s="13">
        <v>608528</v>
      </c>
      <c r="AU63" s="13">
        <v>613988</v>
      </c>
      <c r="AV63" s="13">
        <v>505608</v>
      </c>
      <c r="AW63" s="13">
        <v>458796</v>
      </c>
      <c r="AX63" s="13">
        <v>399524</v>
      </c>
      <c r="AY63" s="13">
        <v>210244</v>
      </c>
      <c r="AZ63" s="13">
        <v>88535</v>
      </c>
      <c r="BA63" s="13">
        <v>-16387</v>
      </c>
      <c r="BB63" s="13">
        <v>7967</v>
      </c>
      <c r="BC63" s="13"/>
      <c r="BD63" s="13">
        <f>SUM(C63:BB63)</f>
        <v>904616835</v>
      </c>
      <c r="BE63" s="13"/>
      <c r="BF63" s="13">
        <f t="shared" si="0"/>
        <v>165781083</v>
      </c>
      <c r="BG63" s="13">
        <f t="shared" si="1"/>
        <v>738835752</v>
      </c>
      <c r="BH63" s="125"/>
    </row>
    <row r="64" spans="1:60" s="120" customFormat="1" ht="11.25" customHeight="1">
      <c r="A64" s="130"/>
      <c r="B64" s="130"/>
      <c r="C64" s="116"/>
      <c r="D64" s="116"/>
      <c r="E64" s="126"/>
      <c r="F64" s="127"/>
      <c r="G64" s="127"/>
      <c r="H64" s="127"/>
      <c r="I64" s="127"/>
      <c r="J64" s="127"/>
      <c r="K64" s="127"/>
      <c r="L64" s="127"/>
      <c r="M64" s="125"/>
      <c r="Q64" s="127"/>
      <c r="R64" s="127"/>
      <c r="S64" s="126"/>
      <c r="T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16"/>
      <c r="AH64" s="127"/>
      <c r="AI64" s="126"/>
      <c r="AJ64" s="127"/>
      <c r="AK64" s="127"/>
      <c r="AL64" s="127"/>
      <c r="AM64" s="127"/>
      <c r="AN64" s="135"/>
      <c r="AO64" s="127"/>
      <c r="AP64" s="116"/>
      <c r="AQ64" s="116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18"/>
      <c r="BE64" s="118"/>
      <c r="BF64" s="13">
        <f t="shared" si="0"/>
        <v>0</v>
      </c>
      <c r="BG64" s="13">
        <f t="shared" si="1"/>
        <v>0</v>
      </c>
      <c r="BH64" s="140"/>
    </row>
    <row r="65" spans="1:60" s="120" customFormat="1" ht="11.25" customHeight="1">
      <c r="A65" s="151" t="s">
        <v>359</v>
      </c>
      <c r="B65" s="151"/>
      <c r="C65" s="118">
        <f>+C61+C63</f>
        <v>155738410</v>
      </c>
      <c r="D65" s="118">
        <f aca="true" t="shared" si="21" ref="D65:AF65">+D61+D63</f>
        <v>67474437</v>
      </c>
      <c r="E65" s="118">
        <f t="shared" si="21"/>
        <v>186848342</v>
      </c>
      <c r="F65" s="118">
        <f t="shared" si="21"/>
        <v>179702206</v>
      </c>
      <c r="G65" s="118">
        <f t="shared" si="21"/>
        <v>66025625</v>
      </c>
      <c r="H65" s="118">
        <f t="shared" si="21"/>
        <v>3728391</v>
      </c>
      <c r="I65" s="118">
        <f t="shared" si="21"/>
        <v>45904495</v>
      </c>
      <c r="J65" s="118">
        <f t="shared" si="21"/>
        <v>7112348</v>
      </c>
      <c r="K65" s="118">
        <f>+K61+K63</f>
        <v>8439911</v>
      </c>
      <c r="L65" s="118">
        <f t="shared" si="21"/>
        <v>41346480</v>
      </c>
      <c r="M65" s="118">
        <f t="shared" si="21"/>
        <v>32607684</v>
      </c>
      <c r="N65" s="118">
        <f t="shared" si="21"/>
        <v>24215046</v>
      </c>
      <c r="O65" s="118">
        <f t="shared" si="21"/>
        <v>2997776</v>
      </c>
      <c r="P65" s="118">
        <f t="shared" si="21"/>
        <v>21046915</v>
      </c>
      <c r="Q65" s="118">
        <f t="shared" si="21"/>
        <v>7626277</v>
      </c>
      <c r="R65" s="118">
        <f t="shared" si="21"/>
        <v>26117292</v>
      </c>
      <c r="S65" s="118">
        <f>+S61+S63</f>
        <v>22142757</v>
      </c>
      <c r="T65" s="118">
        <f t="shared" si="21"/>
        <v>21798681</v>
      </c>
      <c r="U65" s="118">
        <f t="shared" si="21"/>
        <v>21919726</v>
      </c>
      <c r="V65" s="118">
        <f t="shared" si="21"/>
        <v>20665916</v>
      </c>
      <c r="W65" s="118">
        <f>+W61+W63</f>
        <v>18541822</v>
      </c>
      <c r="X65" s="118">
        <f t="shared" si="21"/>
        <v>18235581</v>
      </c>
      <c r="Y65" s="118">
        <f t="shared" si="21"/>
        <v>17650884</v>
      </c>
      <c r="Z65" s="118">
        <f t="shared" si="21"/>
        <v>14925338</v>
      </c>
      <c r="AA65" s="118">
        <f>+AA61+AA63</f>
        <v>1225581</v>
      </c>
      <c r="AB65" s="118">
        <f>+AB61+AB63</f>
        <v>1587143</v>
      </c>
      <c r="AC65" s="118">
        <f>+AC61+AC63</f>
        <v>13231977</v>
      </c>
      <c r="AD65" s="118">
        <f t="shared" si="21"/>
        <v>11730153</v>
      </c>
      <c r="AE65" s="118">
        <f>+AE61+AE63</f>
        <v>11462023</v>
      </c>
      <c r="AF65" s="118">
        <f t="shared" si="21"/>
        <v>10679590</v>
      </c>
      <c r="AG65" s="118">
        <f aca="true" t="shared" si="22" ref="AG65:BB65">+AG61+AG63</f>
        <v>6265271</v>
      </c>
      <c r="AH65" s="118">
        <f>+AH61+AH63</f>
        <v>3333553</v>
      </c>
      <c r="AI65" s="118">
        <f t="shared" si="22"/>
        <v>185127</v>
      </c>
      <c r="AJ65" s="118">
        <f t="shared" si="22"/>
        <v>3328634</v>
      </c>
      <c r="AK65" s="118">
        <f t="shared" si="22"/>
        <v>2909711</v>
      </c>
      <c r="AL65" s="118">
        <f t="shared" si="22"/>
        <v>2635239</v>
      </c>
      <c r="AM65" s="118">
        <f t="shared" si="22"/>
        <v>2144938</v>
      </c>
      <c r="AN65" s="118">
        <f t="shared" si="22"/>
        <v>245940</v>
      </c>
      <c r="AO65" s="118">
        <f>+AO61+AO63</f>
        <v>2063520</v>
      </c>
      <c r="AP65" s="118">
        <f t="shared" si="22"/>
        <v>1859531</v>
      </c>
      <c r="AQ65" s="118">
        <f t="shared" si="22"/>
        <v>1596327</v>
      </c>
      <c r="AR65" s="118">
        <f t="shared" si="22"/>
        <v>1030488</v>
      </c>
      <c r="AS65" s="118">
        <f t="shared" si="22"/>
        <v>733214</v>
      </c>
      <c r="AT65" s="118">
        <f t="shared" si="22"/>
        <v>681958</v>
      </c>
      <c r="AU65" s="118">
        <f t="shared" si="22"/>
        <v>647776</v>
      </c>
      <c r="AV65" s="118">
        <f t="shared" si="22"/>
        <v>514859</v>
      </c>
      <c r="AW65" s="118">
        <f t="shared" si="22"/>
        <v>457851</v>
      </c>
      <c r="AX65" s="118">
        <f t="shared" si="22"/>
        <v>419890</v>
      </c>
      <c r="AY65" s="118">
        <f t="shared" si="22"/>
        <v>212579</v>
      </c>
      <c r="AZ65" s="118">
        <f t="shared" si="22"/>
        <v>71767</v>
      </c>
      <c r="BA65" s="118">
        <f t="shared" si="22"/>
        <v>55887</v>
      </c>
      <c r="BB65" s="118">
        <f t="shared" si="22"/>
        <v>7783</v>
      </c>
      <c r="BC65" s="118"/>
      <c r="BD65" s="118">
        <f>SUM(C65:BB65)</f>
        <v>1114130650</v>
      </c>
      <c r="BE65" s="118"/>
      <c r="BF65" s="118">
        <f t="shared" si="0"/>
        <v>200733211</v>
      </c>
      <c r="BG65" s="118">
        <f t="shared" si="1"/>
        <v>913397439</v>
      </c>
      <c r="BH65" s="140"/>
    </row>
    <row r="66" spans="1:60" s="120" customFormat="1" ht="11.25" customHeight="1">
      <c r="A66" s="151"/>
      <c r="B66" s="151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18"/>
      <c r="BE66" s="118"/>
      <c r="BF66" s="13"/>
      <c r="BG66" s="13"/>
      <c r="BH66" s="140"/>
    </row>
    <row r="67" spans="1:60" ht="18" customHeight="1">
      <c r="A67" s="144" t="s">
        <v>342</v>
      </c>
      <c r="B67" s="144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25"/>
    </row>
    <row r="68" spans="1:60" ht="11.25" customHeight="1">
      <c r="A68" s="132" t="s">
        <v>341</v>
      </c>
      <c r="B68" s="13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25"/>
    </row>
    <row r="69" spans="1:60" ht="11.25" customHeight="1" hidden="1" outlineLevel="1">
      <c r="A69" s="133" t="s">
        <v>356</v>
      </c>
      <c r="B69" s="133"/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/>
      <c r="BD69" s="13">
        <f>SUM(C69:BB69)</f>
        <v>0</v>
      </c>
      <c r="BE69" s="13"/>
      <c r="BF69" s="13">
        <f t="shared" si="0"/>
        <v>0</v>
      </c>
      <c r="BG69" s="13">
        <f t="shared" si="1"/>
        <v>0</v>
      </c>
      <c r="BH69" s="13"/>
    </row>
    <row r="70" spans="1:60" ht="11.25" customHeight="1" hidden="1" outlineLevel="1">
      <c r="A70" s="136"/>
      <c r="B70" s="136"/>
      <c r="E70" s="127"/>
      <c r="H70" s="127"/>
      <c r="I70" s="134"/>
      <c r="J70" s="127"/>
      <c r="K70" s="127"/>
      <c r="L70" s="127"/>
      <c r="M70" s="126"/>
      <c r="Q70" s="127"/>
      <c r="R70" s="134"/>
      <c r="S70" s="126"/>
      <c r="V70" s="127"/>
      <c r="W70" s="127"/>
      <c r="X70" s="127"/>
      <c r="Y70" s="127"/>
      <c r="Z70" s="127"/>
      <c r="AA70" s="127"/>
      <c r="AB70" s="134"/>
      <c r="AC70" s="127"/>
      <c r="AD70" s="127"/>
      <c r="AH70" s="127"/>
      <c r="AI70" s="126"/>
      <c r="AJ70" s="127"/>
      <c r="AK70" s="134"/>
      <c r="AL70" s="127"/>
      <c r="AT70" s="127"/>
      <c r="AW70" s="127"/>
      <c r="AX70" s="127"/>
      <c r="AY70" s="127"/>
      <c r="AZ70" s="127"/>
      <c r="BA70" s="127"/>
      <c r="BB70" s="127"/>
      <c r="BC70" s="127"/>
      <c r="BD70" s="13"/>
      <c r="BE70" s="13"/>
      <c r="BF70" s="13"/>
      <c r="BG70" s="13"/>
      <c r="BH70" s="13"/>
    </row>
    <row r="71" spans="1:60" ht="11.25" customHeight="1" hidden="1" outlineLevel="1">
      <c r="A71" s="136" t="s">
        <v>190</v>
      </c>
      <c r="B71" s="136"/>
      <c r="E71" s="127"/>
      <c r="H71" s="127"/>
      <c r="I71" s="134"/>
      <c r="J71" s="127"/>
      <c r="K71" s="127"/>
      <c r="L71" s="127"/>
      <c r="M71" s="126"/>
      <c r="Q71" s="127"/>
      <c r="R71" s="134"/>
      <c r="S71" s="126"/>
      <c r="V71" s="127"/>
      <c r="W71" s="127"/>
      <c r="X71" s="127"/>
      <c r="Y71" s="127"/>
      <c r="Z71" s="127"/>
      <c r="AA71" s="127"/>
      <c r="AB71" s="134"/>
      <c r="AC71" s="127"/>
      <c r="AD71" s="127"/>
      <c r="AH71" s="127"/>
      <c r="AI71" s="126"/>
      <c r="AJ71" s="127"/>
      <c r="AK71" s="134"/>
      <c r="AL71" s="127"/>
      <c r="AT71" s="127"/>
      <c r="AW71" s="127"/>
      <c r="AX71" s="125"/>
      <c r="AY71" s="127"/>
      <c r="AZ71" s="127"/>
      <c r="BA71" s="127"/>
      <c r="BB71" s="127"/>
      <c r="BC71" s="127"/>
      <c r="BD71" s="13"/>
      <c r="BE71" s="13"/>
      <c r="BF71" s="13"/>
      <c r="BG71" s="13"/>
      <c r="BH71" s="13"/>
    </row>
    <row r="72" spans="1:60" ht="11.25" customHeight="1" hidden="1" outlineLevel="1">
      <c r="A72" s="117" t="s">
        <v>191</v>
      </c>
      <c r="B72" s="117"/>
      <c r="C72" s="125">
        <v>66415</v>
      </c>
      <c r="D72" s="125">
        <v>66415</v>
      </c>
      <c r="E72" s="125">
        <v>297771</v>
      </c>
      <c r="F72" s="125">
        <v>209440</v>
      </c>
      <c r="G72" s="125">
        <v>151343</v>
      </c>
      <c r="H72" s="125">
        <v>0</v>
      </c>
      <c r="I72" s="125">
        <v>75200</v>
      </c>
      <c r="J72" s="125">
        <v>0</v>
      </c>
      <c r="K72" s="13">
        <v>0</v>
      </c>
      <c r="L72" s="125">
        <v>0</v>
      </c>
      <c r="M72" s="13">
        <v>68797</v>
      </c>
      <c r="N72" s="125">
        <v>134021</v>
      </c>
      <c r="O72" s="125">
        <v>16592</v>
      </c>
      <c r="P72" s="125">
        <v>0</v>
      </c>
      <c r="Q72" s="125">
        <v>0</v>
      </c>
      <c r="R72" s="125">
        <v>11137</v>
      </c>
      <c r="S72" s="125">
        <v>0</v>
      </c>
      <c r="T72" s="125">
        <v>36117</v>
      </c>
      <c r="U72" s="125">
        <v>26164</v>
      </c>
      <c r="V72" s="125">
        <v>0</v>
      </c>
      <c r="W72" s="125">
        <v>14759</v>
      </c>
      <c r="X72" s="125">
        <v>0</v>
      </c>
      <c r="Y72" s="125">
        <v>23821</v>
      </c>
      <c r="Z72" s="125">
        <v>0</v>
      </c>
      <c r="AA72" s="125">
        <v>0</v>
      </c>
      <c r="AB72" s="125">
        <v>0</v>
      </c>
      <c r="AC72" s="125">
        <v>17591</v>
      </c>
      <c r="AD72" s="125">
        <v>17386</v>
      </c>
      <c r="AE72" s="125">
        <v>0</v>
      </c>
      <c r="AF72" s="125">
        <v>0</v>
      </c>
      <c r="AG72" s="125">
        <v>0</v>
      </c>
      <c r="AH72" s="125">
        <v>0</v>
      </c>
      <c r="AI72" s="125">
        <v>0</v>
      </c>
      <c r="AJ72" s="125">
        <v>11243</v>
      </c>
      <c r="AK72" s="125">
        <v>0</v>
      </c>
      <c r="AL72" s="125">
        <v>0</v>
      </c>
      <c r="AM72" s="125">
        <v>0</v>
      </c>
      <c r="AN72" s="125">
        <v>0</v>
      </c>
      <c r="AO72" s="125">
        <v>0</v>
      </c>
      <c r="AP72" s="125">
        <v>0</v>
      </c>
      <c r="AQ72" s="125">
        <v>0</v>
      </c>
      <c r="AR72" s="125">
        <v>0</v>
      </c>
      <c r="AS72" s="125">
        <v>0</v>
      </c>
      <c r="AT72" s="125">
        <v>0</v>
      </c>
      <c r="AU72" s="125">
        <v>0</v>
      </c>
      <c r="AV72" s="125">
        <v>0</v>
      </c>
      <c r="AW72" s="125">
        <v>0</v>
      </c>
      <c r="AX72" s="125">
        <v>0</v>
      </c>
      <c r="AY72" s="125">
        <v>0</v>
      </c>
      <c r="AZ72" s="125">
        <v>0</v>
      </c>
      <c r="BA72" s="125">
        <v>0</v>
      </c>
      <c r="BB72" s="125">
        <v>0</v>
      </c>
      <c r="BC72" s="125"/>
      <c r="BD72" s="13">
        <f aca="true" t="shared" si="23" ref="BD72:BD78">SUM(C72:BB72)</f>
        <v>1244212</v>
      </c>
      <c r="BE72" s="13"/>
      <c r="BF72" s="13">
        <f t="shared" si="0"/>
        <v>81174</v>
      </c>
      <c r="BG72" s="13">
        <f t="shared" si="1"/>
        <v>1163038</v>
      </c>
      <c r="BH72" s="13"/>
    </row>
    <row r="73" spans="1:60" ht="11.25" customHeight="1" hidden="1" outlineLevel="1">
      <c r="A73" s="117"/>
      <c r="B73" s="117"/>
      <c r="C73" s="125"/>
      <c r="D73" s="125"/>
      <c r="E73" s="125"/>
      <c r="F73" s="125"/>
      <c r="G73" s="125"/>
      <c r="H73" s="125"/>
      <c r="I73" s="125"/>
      <c r="J73" s="125"/>
      <c r="K73" s="13"/>
      <c r="L73" s="125"/>
      <c r="M73" s="13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3"/>
      <c r="BE73" s="13"/>
      <c r="BF73" s="13"/>
      <c r="BG73" s="13"/>
      <c r="BH73" s="13"/>
    </row>
    <row r="74" spans="1:60" ht="11.25" customHeight="1" hidden="1" outlineLevel="1">
      <c r="A74" s="137" t="s">
        <v>192</v>
      </c>
      <c r="B74" s="137"/>
      <c r="C74" s="125"/>
      <c r="D74" s="125"/>
      <c r="E74" s="125"/>
      <c r="F74" s="125"/>
      <c r="G74" s="125"/>
      <c r="H74" s="125"/>
      <c r="I74" s="125"/>
      <c r="J74" s="125"/>
      <c r="K74" s="13"/>
      <c r="L74" s="125"/>
      <c r="M74" s="13"/>
      <c r="N74" s="13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3"/>
      <c r="BE74" s="13"/>
      <c r="BF74" s="13"/>
      <c r="BG74" s="13"/>
      <c r="BH74" s="13"/>
    </row>
    <row r="75" spans="1:60" ht="11.25" customHeight="1" hidden="1" outlineLevel="1">
      <c r="A75" s="117" t="s">
        <v>193</v>
      </c>
      <c r="B75" s="117"/>
      <c r="C75" s="125">
        <v>0</v>
      </c>
      <c r="D75" s="125">
        <v>0</v>
      </c>
      <c r="E75" s="125">
        <v>0</v>
      </c>
      <c r="F75" s="125">
        <v>0</v>
      </c>
      <c r="G75" s="125">
        <v>0</v>
      </c>
      <c r="H75" s="125">
        <v>0</v>
      </c>
      <c r="I75" s="125">
        <v>0</v>
      </c>
      <c r="J75" s="125">
        <v>0</v>
      </c>
      <c r="K75" s="13">
        <v>0</v>
      </c>
      <c r="L75" s="125">
        <v>0</v>
      </c>
      <c r="M75" s="13">
        <v>0</v>
      </c>
      <c r="N75" s="13">
        <v>0</v>
      </c>
      <c r="O75" s="125">
        <v>0</v>
      </c>
      <c r="P75" s="125">
        <v>0</v>
      </c>
      <c r="Q75" s="125">
        <v>0</v>
      </c>
      <c r="R75" s="125">
        <v>0</v>
      </c>
      <c r="S75" s="125">
        <v>0</v>
      </c>
      <c r="T75" s="125">
        <v>0</v>
      </c>
      <c r="U75" s="125">
        <v>0</v>
      </c>
      <c r="V75" s="125">
        <v>0</v>
      </c>
      <c r="W75" s="125">
        <v>0</v>
      </c>
      <c r="X75" s="125">
        <v>0</v>
      </c>
      <c r="Y75" s="125">
        <v>0</v>
      </c>
      <c r="Z75" s="125">
        <v>0</v>
      </c>
      <c r="AA75" s="125">
        <v>0</v>
      </c>
      <c r="AB75" s="125">
        <v>0</v>
      </c>
      <c r="AC75" s="125">
        <v>0</v>
      </c>
      <c r="AD75" s="125">
        <v>0</v>
      </c>
      <c r="AE75" s="125">
        <v>0</v>
      </c>
      <c r="AF75" s="125">
        <v>0</v>
      </c>
      <c r="AG75" s="125">
        <v>0</v>
      </c>
      <c r="AH75" s="125">
        <v>0</v>
      </c>
      <c r="AI75" s="125">
        <v>0</v>
      </c>
      <c r="AJ75" s="125">
        <v>0</v>
      </c>
      <c r="AK75" s="125">
        <v>0</v>
      </c>
      <c r="AL75" s="125">
        <v>0</v>
      </c>
      <c r="AM75" s="125">
        <v>0</v>
      </c>
      <c r="AN75" s="125">
        <v>0</v>
      </c>
      <c r="AO75" s="125">
        <v>0</v>
      </c>
      <c r="AP75" s="125">
        <v>0</v>
      </c>
      <c r="AQ75" s="125">
        <v>0</v>
      </c>
      <c r="AR75" s="125">
        <v>0</v>
      </c>
      <c r="AS75" s="125">
        <v>0</v>
      </c>
      <c r="AT75" s="125">
        <v>0</v>
      </c>
      <c r="AU75" s="125">
        <v>0</v>
      </c>
      <c r="AV75" s="125">
        <v>0</v>
      </c>
      <c r="AW75" s="125">
        <v>0</v>
      </c>
      <c r="AX75" s="125">
        <v>0</v>
      </c>
      <c r="AY75" s="125">
        <v>0</v>
      </c>
      <c r="AZ75" s="125">
        <v>0</v>
      </c>
      <c r="BA75" s="125">
        <v>0</v>
      </c>
      <c r="BB75" s="125">
        <v>0</v>
      </c>
      <c r="BC75" s="125"/>
      <c r="BD75" s="13">
        <f t="shared" si="23"/>
        <v>0</v>
      </c>
      <c r="BE75" s="13"/>
      <c r="BF75" s="13">
        <f t="shared" si="0"/>
        <v>0</v>
      </c>
      <c r="BG75" s="13">
        <f t="shared" si="1"/>
        <v>0</v>
      </c>
      <c r="BH75" s="13"/>
    </row>
    <row r="76" spans="1:60" ht="11.25" customHeight="1" hidden="1" outlineLevel="1">
      <c r="A76" s="117" t="s">
        <v>194</v>
      </c>
      <c r="B76" s="117"/>
      <c r="C76" s="125">
        <v>0</v>
      </c>
      <c r="D76" s="125">
        <v>0</v>
      </c>
      <c r="E76" s="125">
        <v>0</v>
      </c>
      <c r="F76" s="125">
        <v>0</v>
      </c>
      <c r="G76" s="125">
        <v>0</v>
      </c>
      <c r="H76" s="125">
        <v>0</v>
      </c>
      <c r="I76" s="125">
        <v>0</v>
      </c>
      <c r="J76" s="125">
        <v>0</v>
      </c>
      <c r="K76" s="13">
        <v>0</v>
      </c>
      <c r="L76" s="125">
        <v>0</v>
      </c>
      <c r="M76" s="13">
        <v>0</v>
      </c>
      <c r="N76" s="13">
        <v>0</v>
      </c>
      <c r="O76" s="125">
        <v>0</v>
      </c>
      <c r="P76" s="125">
        <v>0</v>
      </c>
      <c r="Q76" s="125">
        <v>0</v>
      </c>
      <c r="R76" s="125">
        <v>0</v>
      </c>
      <c r="S76" s="125">
        <v>0</v>
      </c>
      <c r="T76" s="125">
        <v>0</v>
      </c>
      <c r="U76" s="125">
        <v>0</v>
      </c>
      <c r="V76" s="125">
        <v>0</v>
      </c>
      <c r="W76" s="125">
        <v>0</v>
      </c>
      <c r="X76" s="125">
        <v>0</v>
      </c>
      <c r="Y76" s="125">
        <v>0</v>
      </c>
      <c r="Z76" s="125">
        <v>0</v>
      </c>
      <c r="AA76" s="125">
        <v>0</v>
      </c>
      <c r="AB76" s="125">
        <v>0</v>
      </c>
      <c r="AC76" s="125">
        <v>0</v>
      </c>
      <c r="AD76" s="125">
        <v>0</v>
      </c>
      <c r="AE76" s="125">
        <v>0</v>
      </c>
      <c r="AF76" s="125">
        <v>0</v>
      </c>
      <c r="AG76" s="125">
        <v>0</v>
      </c>
      <c r="AH76" s="125">
        <v>0</v>
      </c>
      <c r="AI76" s="125">
        <v>0</v>
      </c>
      <c r="AJ76" s="125">
        <v>0</v>
      </c>
      <c r="AK76" s="125">
        <v>0</v>
      </c>
      <c r="AL76" s="125">
        <v>0</v>
      </c>
      <c r="AM76" s="125">
        <v>0</v>
      </c>
      <c r="AN76" s="125">
        <v>0</v>
      </c>
      <c r="AO76" s="125">
        <v>0</v>
      </c>
      <c r="AP76" s="125">
        <v>0</v>
      </c>
      <c r="AQ76" s="125">
        <v>0</v>
      </c>
      <c r="AR76" s="125">
        <v>0</v>
      </c>
      <c r="AS76" s="125">
        <v>0</v>
      </c>
      <c r="AT76" s="125">
        <v>0</v>
      </c>
      <c r="AU76" s="125">
        <v>0</v>
      </c>
      <c r="AV76" s="125">
        <v>0</v>
      </c>
      <c r="AW76" s="125">
        <v>0</v>
      </c>
      <c r="AX76" s="125">
        <v>0</v>
      </c>
      <c r="AY76" s="125">
        <v>0</v>
      </c>
      <c r="AZ76" s="125">
        <v>0</v>
      </c>
      <c r="BA76" s="125">
        <v>0</v>
      </c>
      <c r="BB76" s="125">
        <v>0</v>
      </c>
      <c r="BC76" s="125"/>
      <c r="BD76" s="13">
        <f t="shared" si="23"/>
        <v>0</v>
      </c>
      <c r="BE76" s="13"/>
      <c r="BF76" s="13">
        <f aca="true" t="shared" si="24" ref="BF76:BF139">+C76+AE76+AG76+AI76+AM76+AO76+AP76+AR76+AT76+AX76+AY76+AZ76+W76+BA76</f>
        <v>0</v>
      </c>
      <c r="BG76" s="13">
        <f aca="true" t="shared" si="25" ref="BG76:BG139">+BD76-BF76</f>
        <v>0</v>
      </c>
      <c r="BH76" s="13"/>
    </row>
    <row r="77" spans="1:60" ht="11.25" customHeight="1" hidden="1" outlineLevel="1">
      <c r="A77" s="117" t="s">
        <v>195</v>
      </c>
      <c r="B77" s="117"/>
      <c r="C77" s="125">
        <v>0</v>
      </c>
      <c r="D77" s="125">
        <v>0</v>
      </c>
      <c r="E77" s="125">
        <v>0</v>
      </c>
      <c r="F77" s="125">
        <v>0</v>
      </c>
      <c r="G77" s="125">
        <v>0</v>
      </c>
      <c r="H77" s="125">
        <v>0</v>
      </c>
      <c r="I77" s="125">
        <v>0</v>
      </c>
      <c r="J77" s="125">
        <v>0</v>
      </c>
      <c r="K77" s="13">
        <v>0</v>
      </c>
      <c r="L77" s="125">
        <v>0</v>
      </c>
      <c r="M77" s="13">
        <v>0</v>
      </c>
      <c r="N77" s="13">
        <v>0</v>
      </c>
      <c r="O77" s="125">
        <v>0</v>
      </c>
      <c r="P77" s="125">
        <v>0</v>
      </c>
      <c r="Q77" s="125">
        <v>0</v>
      </c>
      <c r="R77" s="125">
        <v>0</v>
      </c>
      <c r="S77" s="125">
        <v>0</v>
      </c>
      <c r="T77" s="125">
        <v>0</v>
      </c>
      <c r="U77" s="125">
        <v>50791</v>
      </c>
      <c r="V77" s="125">
        <v>0</v>
      </c>
      <c r="W77" s="125">
        <v>0</v>
      </c>
      <c r="X77" s="125">
        <v>0</v>
      </c>
      <c r="Y77" s="125">
        <v>44752</v>
      </c>
      <c r="Z77" s="125">
        <v>0</v>
      </c>
      <c r="AA77" s="125">
        <v>0</v>
      </c>
      <c r="AB77" s="125">
        <v>0</v>
      </c>
      <c r="AC77" s="125">
        <v>0</v>
      </c>
      <c r="AD77" s="125">
        <v>0</v>
      </c>
      <c r="AE77" s="125">
        <v>0</v>
      </c>
      <c r="AF77" s="125">
        <v>0</v>
      </c>
      <c r="AG77" s="125">
        <v>0</v>
      </c>
      <c r="AH77" s="125">
        <v>0</v>
      </c>
      <c r="AI77" s="125">
        <v>0</v>
      </c>
      <c r="AJ77" s="125">
        <v>0</v>
      </c>
      <c r="AK77" s="125">
        <v>0</v>
      </c>
      <c r="AL77" s="125">
        <v>0</v>
      </c>
      <c r="AM77" s="125">
        <v>0</v>
      </c>
      <c r="AN77" s="125">
        <v>0</v>
      </c>
      <c r="AO77" s="125">
        <v>0</v>
      </c>
      <c r="AP77" s="125">
        <v>0</v>
      </c>
      <c r="AQ77" s="125">
        <v>0</v>
      </c>
      <c r="AR77" s="125">
        <v>0</v>
      </c>
      <c r="AS77" s="125">
        <v>0</v>
      </c>
      <c r="AT77" s="125">
        <v>0</v>
      </c>
      <c r="AU77" s="125">
        <v>0</v>
      </c>
      <c r="AV77" s="125">
        <v>0</v>
      </c>
      <c r="AW77" s="125">
        <v>0</v>
      </c>
      <c r="AX77" s="125">
        <v>0</v>
      </c>
      <c r="AY77" s="125">
        <v>0</v>
      </c>
      <c r="AZ77" s="125">
        <v>0</v>
      </c>
      <c r="BA77" s="125">
        <v>0</v>
      </c>
      <c r="BB77" s="125">
        <v>0</v>
      </c>
      <c r="BC77" s="125"/>
      <c r="BD77" s="13">
        <f t="shared" si="23"/>
        <v>95543</v>
      </c>
      <c r="BE77" s="13"/>
      <c r="BF77" s="13">
        <f t="shared" si="24"/>
        <v>0</v>
      </c>
      <c r="BG77" s="13">
        <f t="shared" si="25"/>
        <v>95543</v>
      </c>
      <c r="BH77" s="13"/>
    </row>
    <row r="78" spans="1:60" ht="11.25" customHeight="1" hidden="1" outlineLevel="1">
      <c r="A78" s="117" t="s">
        <v>196</v>
      </c>
      <c r="B78" s="117"/>
      <c r="C78" s="125">
        <v>0</v>
      </c>
      <c r="D78" s="125">
        <v>0</v>
      </c>
      <c r="E78" s="125">
        <v>0</v>
      </c>
      <c r="F78" s="125">
        <v>0</v>
      </c>
      <c r="G78" s="125">
        <v>0</v>
      </c>
      <c r="H78" s="125">
        <v>0</v>
      </c>
      <c r="I78" s="125">
        <v>0</v>
      </c>
      <c r="J78" s="125">
        <v>0</v>
      </c>
      <c r="K78" s="13">
        <v>0</v>
      </c>
      <c r="L78" s="125">
        <v>0</v>
      </c>
      <c r="M78" s="13">
        <v>0</v>
      </c>
      <c r="N78" s="13">
        <v>0</v>
      </c>
      <c r="O78" s="125">
        <v>0</v>
      </c>
      <c r="P78" s="125">
        <v>0</v>
      </c>
      <c r="Q78" s="125">
        <v>0</v>
      </c>
      <c r="R78" s="125">
        <v>0</v>
      </c>
      <c r="S78" s="125">
        <v>0</v>
      </c>
      <c r="T78" s="125">
        <v>0</v>
      </c>
      <c r="U78" s="125">
        <v>0</v>
      </c>
      <c r="V78" s="125">
        <v>0</v>
      </c>
      <c r="W78" s="125">
        <v>0</v>
      </c>
      <c r="X78" s="125">
        <v>0</v>
      </c>
      <c r="Y78" s="125">
        <v>0</v>
      </c>
      <c r="Z78" s="125">
        <v>0</v>
      </c>
      <c r="AA78" s="125">
        <v>0</v>
      </c>
      <c r="AB78" s="125">
        <v>0</v>
      </c>
      <c r="AC78" s="125">
        <v>0</v>
      </c>
      <c r="AD78" s="125">
        <v>0</v>
      </c>
      <c r="AE78" s="125">
        <v>0</v>
      </c>
      <c r="AF78" s="125">
        <v>0</v>
      </c>
      <c r="AG78" s="125">
        <v>0</v>
      </c>
      <c r="AH78" s="125">
        <v>0</v>
      </c>
      <c r="AI78" s="125">
        <v>0</v>
      </c>
      <c r="AJ78" s="125">
        <v>0</v>
      </c>
      <c r="AK78" s="125">
        <v>0</v>
      </c>
      <c r="AL78" s="125">
        <v>0</v>
      </c>
      <c r="AM78" s="125">
        <v>0</v>
      </c>
      <c r="AN78" s="125">
        <v>0</v>
      </c>
      <c r="AO78" s="125">
        <v>0</v>
      </c>
      <c r="AP78" s="125">
        <v>0</v>
      </c>
      <c r="AQ78" s="125">
        <v>0</v>
      </c>
      <c r="AR78" s="125">
        <v>0</v>
      </c>
      <c r="AS78" s="125">
        <v>0</v>
      </c>
      <c r="AT78" s="125">
        <v>0</v>
      </c>
      <c r="AU78" s="125">
        <v>0</v>
      </c>
      <c r="AV78" s="125">
        <v>0</v>
      </c>
      <c r="AW78" s="125">
        <v>0</v>
      </c>
      <c r="AX78" s="125">
        <v>0</v>
      </c>
      <c r="AY78" s="125">
        <v>0</v>
      </c>
      <c r="AZ78" s="125">
        <v>0</v>
      </c>
      <c r="BA78" s="125">
        <v>0</v>
      </c>
      <c r="BB78" s="125">
        <v>0</v>
      </c>
      <c r="BC78" s="125"/>
      <c r="BD78" s="13">
        <f t="shared" si="23"/>
        <v>0</v>
      </c>
      <c r="BE78" s="13"/>
      <c r="BF78" s="13">
        <f t="shared" si="24"/>
        <v>0</v>
      </c>
      <c r="BG78" s="13">
        <f t="shared" si="25"/>
        <v>0</v>
      </c>
      <c r="BH78" s="13"/>
    </row>
    <row r="79" spans="1:60" ht="11.25" customHeight="1" hidden="1" outlineLevel="1">
      <c r="A79" s="117"/>
      <c r="B79" s="117"/>
      <c r="C79" s="125"/>
      <c r="D79" s="125"/>
      <c r="E79" s="127"/>
      <c r="F79" s="127"/>
      <c r="G79" s="127"/>
      <c r="H79" s="127"/>
      <c r="I79" s="127"/>
      <c r="J79" s="127"/>
      <c r="K79" s="127"/>
      <c r="L79" s="127"/>
      <c r="M79" s="126"/>
      <c r="Q79" s="127"/>
      <c r="R79" s="127"/>
      <c r="S79" s="126"/>
      <c r="V79" s="127"/>
      <c r="W79" s="127">
        <v>0</v>
      </c>
      <c r="X79" s="127"/>
      <c r="Y79" s="127"/>
      <c r="Z79" s="127"/>
      <c r="AA79" s="127"/>
      <c r="AB79" s="127"/>
      <c r="AC79" s="127"/>
      <c r="AD79" s="127"/>
      <c r="AH79" s="127"/>
      <c r="AI79" s="126"/>
      <c r="AJ79" s="127"/>
      <c r="AK79" s="127"/>
      <c r="AL79" s="127"/>
      <c r="AT79" s="125"/>
      <c r="AW79" s="127"/>
      <c r="AX79" s="127"/>
      <c r="AY79" s="127"/>
      <c r="AZ79" s="127"/>
      <c r="BA79" s="127"/>
      <c r="BB79" s="127"/>
      <c r="BC79" s="127"/>
      <c r="BD79" s="13"/>
      <c r="BE79" s="13"/>
      <c r="BF79" s="13"/>
      <c r="BG79" s="13"/>
      <c r="BH79" s="13"/>
    </row>
    <row r="80" spans="1:60" ht="11.25" customHeight="1" hidden="1" outlineLevel="1">
      <c r="A80" s="137" t="s">
        <v>197</v>
      </c>
      <c r="B80" s="137"/>
      <c r="C80" s="125"/>
      <c r="D80" s="125"/>
      <c r="E80" s="127"/>
      <c r="F80" s="127"/>
      <c r="G80" s="127"/>
      <c r="H80" s="127"/>
      <c r="I80" s="127"/>
      <c r="J80" s="127"/>
      <c r="K80" s="127"/>
      <c r="L80" s="127"/>
      <c r="M80" s="126"/>
      <c r="Q80" s="127"/>
      <c r="R80" s="127"/>
      <c r="S80" s="126"/>
      <c r="V80" s="127"/>
      <c r="W80" s="127"/>
      <c r="X80" s="127"/>
      <c r="Y80" s="127"/>
      <c r="Z80" s="127"/>
      <c r="AA80" s="127"/>
      <c r="AB80" s="127"/>
      <c r="AC80" s="127"/>
      <c r="AD80" s="127"/>
      <c r="AH80" s="127"/>
      <c r="AI80" s="126"/>
      <c r="AJ80" s="127"/>
      <c r="AK80" s="127"/>
      <c r="AL80" s="127"/>
      <c r="AT80" s="125"/>
      <c r="AW80" s="127"/>
      <c r="AY80" s="127"/>
      <c r="AZ80" s="127"/>
      <c r="BA80" s="127"/>
      <c r="BB80" s="127"/>
      <c r="BC80" s="127"/>
      <c r="BD80" s="13"/>
      <c r="BE80" s="13"/>
      <c r="BF80" s="13"/>
      <c r="BG80" s="13"/>
      <c r="BH80" s="13"/>
    </row>
    <row r="81" spans="1:60" ht="11.25" customHeight="1" hidden="1" outlineLevel="1">
      <c r="A81" s="117" t="s">
        <v>198</v>
      </c>
      <c r="B81" s="117"/>
      <c r="C81" s="125">
        <v>60848131</v>
      </c>
      <c r="D81" s="125">
        <v>28630075</v>
      </c>
      <c r="E81" s="125">
        <v>95899276</v>
      </c>
      <c r="F81" s="125">
        <v>83646408</v>
      </c>
      <c r="G81" s="125">
        <v>29264892</v>
      </c>
      <c r="H81" s="125">
        <v>0</v>
      </c>
      <c r="I81" s="125">
        <v>20710822</v>
      </c>
      <c r="J81" s="125">
        <v>3915451</v>
      </c>
      <c r="K81" s="125">
        <v>6453287</v>
      </c>
      <c r="L81" s="125">
        <v>16164640</v>
      </c>
      <c r="M81" s="125">
        <v>11410195</v>
      </c>
      <c r="N81" s="125">
        <v>9796619</v>
      </c>
      <c r="O81" s="125">
        <v>1212803</v>
      </c>
      <c r="P81" s="125">
        <v>9435934</v>
      </c>
      <c r="Q81" s="125">
        <v>3873357</v>
      </c>
      <c r="R81" s="125">
        <v>16277736</v>
      </c>
      <c r="S81" s="125">
        <v>15401628</v>
      </c>
      <c r="T81" s="125">
        <v>12080148</v>
      </c>
      <c r="U81" s="125">
        <v>12163395</v>
      </c>
      <c r="V81" s="125">
        <v>7972336</v>
      </c>
      <c r="W81" s="125">
        <v>7235086</v>
      </c>
      <c r="X81" s="125">
        <v>14032506</v>
      </c>
      <c r="Y81" s="125">
        <v>7957277</v>
      </c>
      <c r="Z81" s="125">
        <v>6740314</v>
      </c>
      <c r="AA81" s="125">
        <v>553475</v>
      </c>
      <c r="AB81" s="125">
        <v>1439314</v>
      </c>
      <c r="AC81" s="125">
        <v>4014980</v>
      </c>
      <c r="AD81" s="125">
        <v>7266517</v>
      </c>
      <c r="AE81" s="125">
        <v>1395194</v>
      </c>
      <c r="AF81" s="5">
        <v>2610948</v>
      </c>
      <c r="AG81" s="125">
        <v>5051869</v>
      </c>
      <c r="AH81" s="125">
        <v>2190178</v>
      </c>
      <c r="AI81" s="125">
        <v>24002</v>
      </c>
      <c r="AJ81" s="125">
        <v>1455924</v>
      </c>
      <c r="AK81" s="125">
        <v>1449717</v>
      </c>
      <c r="AL81" s="125">
        <v>1846819</v>
      </c>
      <c r="AM81" s="125">
        <v>821902</v>
      </c>
      <c r="AN81" s="125">
        <v>204454</v>
      </c>
      <c r="AO81" s="125">
        <v>1273195</v>
      </c>
      <c r="AP81" s="125">
        <v>697456</v>
      </c>
      <c r="AQ81" s="125">
        <v>1435722</v>
      </c>
      <c r="AR81" s="125">
        <v>875074</v>
      </c>
      <c r="AS81" s="125">
        <v>559518</v>
      </c>
      <c r="AT81" s="125">
        <v>423076</v>
      </c>
      <c r="AU81" s="125">
        <v>6494</v>
      </c>
      <c r="AV81" s="13">
        <v>488398</v>
      </c>
      <c r="AW81" s="125">
        <v>0</v>
      </c>
      <c r="AX81" s="125">
        <v>259966</v>
      </c>
      <c r="AY81" s="125">
        <v>112303</v>
      </c>
      <c r="AZ81" s="125">
        <v>0</v>
      </c>
      <c r="BA81" s="125">
        <v>1065</v>
      </c>
      <c r="BB81" s="125">
        <v>0</v>
      </c>
      <c r="BC81" s="125"/>
      <c r="BD81" s="13">
        <f aca="true" t="shared" si="26" ref="BD81:BD88">SUM(C81:BB81)</f>
        <v>517579876</v>
      </c>
      <c r="BE81" s="13"/>
      <c r="BF81" s="13">
        <f t="shared" si="24"/>
        <v>79018319</v>
      </c>
      <c r="BG81" s="13">
        <f t="shared" si="25"/>
        <v>438561557</v>
      </c>
      <c r="BH81" s="13"/>
    </row>
    <row r="82" spans="1:60" ht="11.25" customHeight="1" hidden="1" outlineLevel="1">
      <c r="A82" s="117" t="s">
        <v>199</v>
      </c>
      <c r="B82" s="117"/>
      <c r="C82" s="125">
        <v>71127929</v>
      </c>
      <c r="D82" s="125">
        <v>28206894</v>
      </c>
      <c r="E82" s="125">
        <v>60406816</v>
      </c>
      <c r="F82" s="125">
        <v>83020734</v>
      </c>
      <c r="G82" s="125">
        <v>31695237</v>
      </c>
      <c r="H82" s="125">
        <v>0</v>
      </c>
      <c r="I82" s="125">
        <v>23263570</v>
      </c>
      <c r="J82" s="125">
        <v>3017339</v>
      </c>
      <c r="K82" s="125">
        <v>1305239</v>
      </c>
      <c r="L82" s="125">
        <v>22739948</v>
      </c>
      <c r="M82" s="125">
        <v>14121108</v>
      </c>
      <c r="N82" s="125">
        <v>11797419</v>
      </c>
      <c r="O82" s="125">
        <v>1460498</v>
      </c>
      <c r="P82" s="125">
        <v>10287883</v>
      </c>
      <c r="Q82" s="125">
        <v>2876405</v>
      </c>
      <c r="R82" s="125">
        <v>7152512</v>
      </c>
      <c r="S82" s="125">
        <v>4664762</v>
      </c>
      <c r="T82" s="125">
        <v>9003656</v>
      </c>
      <c r="U82" s="125">
        <v>6957617</v>
      </c>
      <c r="V82" s="125">
        <v>8237580</v>
      </c>
      <c r="W82" s="125">
        <v>8863520</v>
      </c>
      <c r="X82" s="125">
        <v>3112524</v>
      </c>
      <c r="Y82" s="125">
        <v>8535598</v>
      </c>
      <c r="Z82" s="125">
        <v>4778300</v>
      </c>
      <c r="AA82" s="125">
        <v>392366</v>
      </c>
      <c r="AB82" s="125">
        <v>36999</v>
      </c>
      <c r="AC82" s="125">
        <v>8776036</v>
      </c>
      <c r="AD82" s="125">
        <v>2459431</v>
      </c>
      <c r="AE82" s="125">
        <v>5146135</v>
      </c>
      <c r="AF82" s="5">
        <v>7719143</v>
      </c>
      <c r="AG82" s="125">
        <v>1196228</v>
      </c>
      <c r="AH82" s="125">
        <v>1092429</v>
      </c>
      <c r="AI82" s="125">
        <v>141688</v>
      </c>
      <c r="AJ82" s="125">
        <v>1351061</v>
      </c>
      <c r="AK82" s="125">
        <v>895735</v>
      </c>
      <c r="AL82" s="125">
        <v>726562</v>
      </c>
      <c r="AM82" s="125">
        <v>1243944</v>
      </c>
      <c r="AN82" s="125">
        <v>16708</v>
      </c>
      <c r="AO82" s="125">
        <v>273411</v>
      </c>
      <c r="AP82" s="125">
        <v>883114</v>
      </c>
      <c r="AQ82" s="125">
        <v>118781</v>
      </c>
      <c r="AR82" s="125">
        <v>114892</v>
      </c>
      <c r="AS82" s="125">
        <v>169244</v>
      </c>
      <c r="AT82" s="125">
        <v>138663</v>
      </c>
      <c r="AU82" s="125">
        <v>195111</v>
      </c>
      <c r="AV82" s="13">
        <v>33193</v>
      </c>
      <c r="AW82" s="125">
        <v>366980</v>
      </c>
      <c r="AX82" s="125">
        <v>140001</v>
      </c>
      <c r="AY82" s="125">
        <v>45994</v>
      </c>
      <c r="AZ82" s="125">
        <v>15024</v>
      </c>
      <c r="BA82" s="125">
        <v>1018</v>
      </c>
      <c r="BB82" s="125">
        <v>0</v>
      </c>
      <c r="BC82" s="125"/>
      <c r="BD82" s="13">
        <f t="shared" si="26"/>
        <v>460322979</v>
      </c>
      <c r="BE82" s="13"/>
      <c r="BF82" s="13">
        <f t="shared" si="24"/>
        <v>89331561</v>
      </c>
      <c r="BG82" s="13">
        <f t="shared" si="25"/>
        <v>370991418</v>
      </c>
      <c r="BH82" s="13"/>
    </row>
    <row r="83" spans="1:60" ht="11.25" customHeight="1" hidden="1" outlineLevel="1">
      <c r="A83" s="13" t="s">
        <v>200</v>
      </c>
      <c r="B83" s="13"/>
      <c r="C83" s="125">
        <v>20816408</v>
      </c>
      <c r="D83" s="125">
        <v>9052016</v>
      </c>
      <c r="E83" s="125">
        <v>26607929</v>
      </c>
      <c r="F83" s="125">
        <v>9851985</v>
      </c>
      <c r="G83" s="125">
        <v>7838526</v>
      </c>
      <c r="H83" s="125">
        <v>0</v>
      </c>
      <c r="I83" s="125">
        <v>785651</v>
      </c>
      <c r="J83" s="125">
        <v>0</v>
      </c>
      <c r="K83" s="125">
        <v>479053</v>
      </c>
      <c r="L83" s="125">
        <v>1352109</v>
      </c>
      <c r="M83" s="125">
        <v>6263886</v>
      </c>
      <c r="N83" s="125">
        <v>1886319</v>
      </c>
      <c r="O83" s="125">
        <v>233523</v>
      </c>
      <c r="P83" s="125">
        <v>1053559</v>
      </c>
      <c r="Q83" s="125">
        <v>690443</v>
      </c>
      <c r="R83" s="125">
        <v>1374047</v>
      </c>
      <c r="S83" s="125">
        <v>1939522</v>
      </c>
      <c r="T83" s="125">
        <v>434114</v>
      </c>
      <c r="U83" s="125">
        <v>828758</v>
      </c>
      <c r="V83" s="125">
        <v>3910546</v>
      </c>
      <c r="W83" s="125">
        <v>1677869</v>
      </c>
      <c r="X83" s="125">
        <v>489195</v>
      </c>
      <c r="Y83" s="125">
        <v>0</v>
      </c>
      <c r="Z83" s="125">
        <v>2256916</v>
      </c>
      <c r="AA83" s="125">
        <v>185325</v>
      </c>
      <c r="AB83" s="125">
        <v>0</v>
      </c>
      <c r="AC83" s="125">
        <v>1221</v>
      </c>
      <c r="AD83" s="125">
        <v>1610353</v>
      </c>
      <c r="AE83" s="125">
        <v>1319493</v>
      </c>
      <c r="AF83" s="5">
        <v>310720</v>
      </c>
      <c r="AG83" s="125">
        <v>0</v>
      </c>
      <c r="AH83" s="125">
        <v>59409</v>
      </c>
      <c r="AI83" s="125">
        <v>4399</v>
      </c>
      <c r="AJ83" s="125">
        <v>56</v>
      </c>
      <c r="AK83" s="125">
        <v>42805</v>
      </c>
      <c r="AL83" s="125">
        <v>17659</v>
      </c>
      <c r="AM83" s="125">
        <v>63224</v>
      </c>
      <c r="AN83" s="125">
        <v>0</v>
      </c>
      <c r="AO83" s="125">
        <v>441597</v>
      </c>
      <c r="AP83" s="125">
        <v>258199</v>
      </c>
      <c r="AQ83" s="125">
        <v>12462</v>
      </c>
      <c r="AR83" s="125">
        <v>37234</v>
      </c>
      <c r="AS83" s="125">
        <v>0</v>
      </c>
      <c r="AT83" s="125">
        <v>49847</v>
      </c>
      <c r="AU83" s="125">
        <v>26887</v>
      </c>
      <c r="AV83" s="13">
        <v>475</v>
      </c>
      <c r="AW83" s="125">
        <v>17029</v>
      </c>
      <c r="AX83" s="125">
        <v>6405</v>
      </c>
      <c r="AY83" s="125">
        <v>7382</v>
      </c>
      <c r="AZ83" s="125">
        <v>18440</v>
      </c>
      <c r="BA83" s="125">
        <v>1448</v>
      </c>
      <c r="BB83" s="125">
        <v>0</v>
      </c>
      <c r="BC83" s="125"/>
      <c r="BD83" s="13">
        <f t="shared" si="26"/>
        <v>104314443</v>
      </c>
      <c r="BE83" s="13"/>
      <c r="BF83" s="13">
        <f t="shared" si="24"/>
        <v>24701945</v>
      </c>
      <c r="BG83" s="13">
        <f t="shared" si="25"/>
        <v>79612498</v>
      </c>
      <c r="BH83" s="13"/>
    </row>
    <row r="84" spans="1:60" ht="11.25" customHeight="1" hidden="1" outlineLevel="1">
      <c r="A84" s="13" t="s">
        <v>201</v>
      </c>
      <c r="B84" s="13"/>
      <c r="C84" s="125">
        <v>0</v>
      </c>
      <c r="D84" s="125">
        <v>0</v>
      </c>
      <c r="E84" s="125">
        <v>0</v>
      </c>
      <c r="F84" s="125">
        <v>0</v>
      </c>
      <c r="G84" s="125">
        <v>0</v>
      </c>
      <c r="H84" s="125">
        <v>0</v>
      </c>
      <c r="I84" s="125">
        <v>0</v>
      </c>
      <c r="J84" s="125">
        <v>0</v>
      </c>
      <c r="K84" s="125">
        <v>0</v>
      </c>
      <c r="L84" s="125">
        <v>0</v>
      </c>
      <c r="M84" s="125">
        <v>6177</v>
      </c>
      <c r="N84" s="125">
        <v>0</v>
      </c>
      <c r="O84" s="125">
        <v>0</v>
      </c>
      <c r="P84" s="125">
        <v>0</v>
      </c>
      <c r="Q84" s="125">
        <v>0</v>
      </c>
      <c r="R84" s="125">
        <v>0</v>
      </c>
      <c r="S84" s="125">
        <v>0</v>
      </c>
      <c r="T84" s="125">
        <v>0</v>
      </c>
      <c r="U84" s="125">
        <v>0</v>
      </c>
      <c r="V84" s="125">
        <v>0</v>
      </c>
      <c r="W84" s="125">
        <v>0</v>
      </c>
      <c r="X84" s="125">
        <v>479321</v>
      </c>
      <c r="Y84" s="125">
        <v>0</v>
      </c>
      <c r="Z84" s="125">
        <v>0</v>
      </c>
      <c r="AA84" s="125">
        <v>0</v>
      </c>
      <c r="AB84" s="125">
        <v>0</v>
      </c>
      <c r="AC84" s="125">
        <v>313732</v>
      </c>
      <c r="AD84" s="125">
        <v>0</v>
      </c>
      <c r="AE84" s="125">
        <v>0</v>
      </c>
      <c r="AF84" s="125">
        <v>0</v>
      </c>
      <c r="AG84" s="125">
        <v>0</v>
      </c>
      <c r="AH84" s="125">
        <v>0</v>
      </c>
      <c r="AI84" s="125">
        <v>0</v>
      </c>
      <c r="AJ84" s="125">
        <v>0</v>
      </c>
      <c r="AK84" s="125">
        <v>0</v>
      </c>
      <c r="AL84" s="125">
        <v>0</v>
      </c>
      <c r="AM84" s="125">
        <v>0</v>
      </c>
      <c r="AN84" s="125">
        <v>0</v>
      </c>
      <c r="AO84" s="125">
        <v>0</v>
      </c>
      <c r="AP84" s="125">
        <v>0</v>
      </c>
      <c r="AQ84" s="125">
        <v>0</v>
      </c>
      <c r="AR84" s="125">
        <v>0</v>
      </c>
      <c r="AS84" s="125">
        <v>0</v>
      </c>
      <c r="AT84" s="125">
        <v>0</v>
      </c>
      <c r="AU84" s="125">
        <v>0</v>
      </c>
      <c r="AV84" s="125">
        <v>0</v>
      </c>
      <c r="AW84" s="125">
        <v>0</v>
      </c>
      <c r="AX84" s="125">
        <v>0</v>
      </c>
      <c r="AY84" s="125">
        <v>0</v>
      </c>
      <c r="AZ84" s="125">
        <v>0</v>
      </c>
      <c r="BA84" s="125">
        <v>0</v>
      </c>
      <c r="BB84" s="125">
        <v>0</v>
      </c>
      <c r="BC84" s="125"/>
      <c r="BD84" s="13">
        <f t="shared" si="26"/>
        <v>799230</v>
      </c>
      <c r="BE84" s="13"/>
      <c r="BF84" s="13">
        <f t="shared" si="24"/>
        <v>0</v>
      </c>
      <c r="BG84" s="13">
        <f t="shared" si="25"/>
        <v>799230</v>
      </c>
      <c r="BH84" s="13"/>
    </row>
    <row r="85" spans="1:60" ht="11.25" customHeight="1" hidden="1" outlineLevel="1">
      <c r="A85" s="117" t="s">
        <v>202</v>
      </c>
      <c r="B85" s="117"/>
      <c r="C85" s="125">
        <v>0</v>
      </c>
      <c r="D85" s="125">
        <v>0</v>
      </c>
      <c r="E85" s="125">
        <v>0</v>
      </c>
      <c r="F85" s="125">
        <v>0</v>
      </c>
      <c r="G85" s="125">
        <v>0</v>
      </c>
      <c r="H85" s="125">
        <v>0</v>
      </c>
      <c r="I85" s="125">
        <v>764938</v>
      </c>
      <c r="J85" s="125">
        <v>0</v>
      </c>
      <c r="K85" s="125">
        <v>0</v>
      </c>
      <c r="L85" s="125">
        <v>0</v>
      </c>
      <c r="M85" s="125">
        <v>0</v>
      </c>
      <c r="N85" s="125">
        <v>35404</v>
      </c>
      <c r="O85" s="125">
        <v>4383</v>
      </c>
      <c r="P85" s="125">
        <v>0</v>
      </c>
      <c r="Q85" s="125">
        <v>0</v>
      </c>
      <c r="R85" s="125">
        <v>150478</v>
      </c>
      <c r="S85" s="125">
        <v>0</v>
      </c>
      <c r="T85" s="125">
        <v>0</v>
      </c>
      <c r="U85" s="125">
        <v>0</v>
      </c>
      <c r="V85" s="125">
        <v>380849</v>
      </c>
      <c r="W85" s="125">
        <v>0</v>
      </c>
      <c r="X85" s="125">
        <v>0</v>
      </c>
      <c r="Y85" s="125">
        <v>662327</v>
      </c>
      <c r="Z85" s="125">
        <v>781591</v>
      </c>
      <c r="AA85" s="125">
        <v>64180</v>
      </c>
      <c r="AB85" s="125">
        <v>0</v>
      </c>
      <c r="AC85" s="125">
        <v>0</v>
      </c>
      <c r="AD85" s="125">
        <v>0</v>
      </c>
      <c r="AE85" s="125">
        <v>0</v>
      </c>
      <c r="AF85" s="125">
        <v>0</v>
      </c>
      <c r="AG85" s="125">
        <v>0</v>
      </c>
      <c r="AH85" s="125">
        <v>0</v>
      </c>
      <c r="AI85" s="125">
        <v>0</v>
      </c>
      <c r="AJ85" s="125">
        <v>0</v>
      </c>
      <c r="AK85" s="125">
        <v>408790</v>
      </c>
      <c r="AL85" s="125">
        <v>0</v>
      </c>
      <c r="AM85" s="125">
        <v>0</v>
      </c>
      <c r="AN85" s="125">
        <v>0</v>
      </c>
      <c r="AO85" s="125">
        <v>0</v>
      </c>
      <c r="AP85" s="125">
        <v>0</v>
      </c>
      <c r="AQ85" s="125">
        <v>0</v>
      </c>
      <c r="AR85" s="125">
        <v>0</v>
      </c>
      <c r="AS85" s="125">
        <v>0</v>
      </c>
      <c r="AT85" s="125">
        <v>0</v>
      </c>
      <c r="AU85" s="125">
        <v>412639</v>
      </c>
      <c r="AV85" s="13">
        <v>0</v>
      </c>
      <c r="AW85" s="125">
        <v>0</v>
      </c>
      <c r="AX85" s="125">
        <v>6147</v>
      </c>
      <c r="AY85" s="125">
        <v>19000</v>
      </c>
      <c r="AZ85" s="125">
        <v>0</v>
      </c>
      <c r="BA85" s="125">
        <v>0</v>
      </c>
      <c r="BB85" s="125">
        <v>0</v>
      </c>
      <c r="BC85" s="125"/>
      <c r="BD85" s="13">
        <f t="shared" si="26"/>
        <v>3690726</v>
      </c>
      <c r="BE85" s="13"/>
      <c r="BF85" s="13">
        <f t="shared" si="24"/>
        <v>25147</v>
      </c>
      <c r="BG85" s="13">
        <f t="shared" si="25"/>
        <v>3665579</v>
      </c>
      <c r="BH85" s="13"/>
    </row>
    <row r="86" spans="1:60" ht="11.25" customHeight="1" hidden="1" outlineLevel="1">
      <c r="A86" s="13" t="s">
        <v>197</v>
      </c>
      <c r="B86" s="13"/>
      <c r="C86" s="125">
        <v>0</v>
      </c>
      <c r="D86" s="125">
        <v>0</v>
      </c>
      <c r="E86" s="125">
        <v>0</v>
      </c>
      <c r="F86" s="125">
        <v>6271</v>
      </c>
      <c r="G86" s="125">
        <v>926</v>
      </c>
      <c r="H86" s="125">
        <v>0</v>
      </c>
      <c r="I86" s="125">
        <v>0</v>
      </c>
      <c r="J86" s="125">
        <v>0</v>
      </c>
      <c r="K86" s="125">
        <v>0</v>
      </c>
      <c r="L86" s="125">
        <v>0</v>
      </c>
      <c r="M86" s="125">
        <v>30532</v>
      </c>
      <c r="N86" s="125">
        <v>36018</v>
      </c>
      <c r="O86" s="125">
        <v>4459</v>
      </c>
      <c r="P86" s="125">
        <v>0</v>
      </c>
      <c r="Q86" s="125">
        <v>0</v>
      </c>
      <c r="R86" s="125">
        <v>400</v>
      </c>
      <c r="S86" s="125">
        <v>2760</v>
      </c>
      <c r="T86" s="125">
        <v>24031</v>
      </c>
      <c r="U86" s="125">
        <v>968171</v>
      </c>
      <c r="V86" s="125">
        <v>0</v>
      </c>
      <c r="W86" s="125">
        <v>0</v>
      </c>
      <c r="X86" s="125">
        <v>0</v>
      </c>
      <c r="Y86" s="125">
        <v>183964</v>
      </c>
      <c r="Z86" s="125">
        <v>0</v>
      </c>
      <c r="AA86" s="125">
        <v>0</v>
      </c>
      <c r="AB86" s="125">
        <v>0</v>
      </c>
      <c r="AC86" s="125">
        <v>0</v>
      </c>
      <c r="AD86" s="125">
        <v>0</v>
      </c>
      <c r="AE86" s="125">
        <v>0</v>
      </c>
      <c r="AF86" s="125">
        <v>0</v>
      </c>
      <c r="AG86" s="125">
        <v>0</v>
      </c>
      <c r="AH86" s="125">
        <v>0</v>
      </c>
      <c r="AI86" s="125">
        <v>0</v>
      </c>
      <c r="AJ86" s="125">
        <v>0</v>
      </c>
      <c r="AK86" s="125">
        <v>0</v>
      </c>
      <c r="AL86" s="125">
        <v>0</v>
      </c>
      <c r="AM86" s="125">
        <v>0</v>
      </c>
      <c r="AN86" s="125">
        <v>0</v>
      </c>
      <c r="AO86" s="125">
        <v>0</v>
      </c>
      <c r="AP86" s="125">
        <v>0</v>
      </c>
      <c r="AQ86" s="125">
        <v>0</v>
      </c>
      <c r="AR86" s="125">
        <v>0</v>
      </c>
      <c r="AS86" s="125">
        <v>0</v>
      </c>
      <c r="AT86" s="125">
        <v>0</v>
      </c>
      <c r="AU86" s="125">
        <v>-5000</v>
      </c>
      <c r="AV86" s="125">
        <v>0</v>
      </c>
      <c r="AW86" s="125">
        <v>0</v>
      </c>
      <c r="AX86" s="125">
        <v>0</v>
      </c>
      <c r="AY86" s="125">
        <v>0</v>
      </c>
      <c r="AZ86" s="125">
        <v>0</v>
      </c>
      <c r="BA86" s="125">
        <v>0</v>
      </c>
      <c r="BB86" s="125">
        <v>0</v>
      </c>
      <c r="BC86" s="125"/>
      <c r="BD86" s="13">
        <f t="shared" si="26"/>
        <v>1252532</v>
      </c>
      <c r="BE86" s="13"/>
      <c r="BF86" s="13">
        <f t="shared" si="24"/>
        <v>0</v>
      </c>
      <c r="BG86" s="13">
        <f t="shared" si="25"/>
        <v>1252532</v>
      </c>
      <c r="BH86" s="13"/>
    </row>
    <row r="87" spans="1:60" ht="11.25" customHeight="1" hidden="1" outlineLevel="1">
      <c r="A87" s="154" t="s">
        <v>203</v>
      </c>
      <c r="B87" s="154"/>
      <c r="C87" s="125">
        <f aca="true" t="shared" si="27" ref="C87:AP87">SUM(C81:C86)</f>
        <v>152792468</v>
      </c>
      <c r="D87" s="125">
        <f t="shared" si="27"/>
        <v>65888985</v>
      </c>
      <c r="E87" s="125">
        <f t="shared" si="27"/>
        <v>182914021</v>
      </c>
      <c r="F87" s="125">
        <f t="shared" si="27"/>
        <v>176525398</v>
      </c>
      <c r="G87" s="125">
        <f t="shared" si="27"/>
        <v>68799581</v>
      </c>
      <c r="H87" s="125">
        <f t="shared" si="27"/>
        <v>0</v>
      </c>
      <c r="I87" s="125">
        <f t="shared" si="27"/>
        <v>45524981</v>
      </c>
      <c r="J87" s="125">
        <f t="shared" si="27"/>
        <v>6932790</v>
      </c>
      <c r="K87" s="125">
        <f>SUM(K81:K86)</f>
        <v>8237579</v>
      </c>
      <c r="L87" s="125">
        <f t="shared" si="27"/>
        <v>40256697</v>
      </c>
      <c r="M87" s="125">
        <f t="shared" si="27"/>
        <v>31831898</v>
      </c>
      <c r="N87" s="125">
        <f t="shared" si="27"/>
        <v>23551779</v>
      </c>
      <c r="O87" s="125">
        <f t="shared" si="27"/>
        <v>2915666</v>
      </c>
      <c r="P87" s="125">
        <f t="shared" si="27"/>
        <v>20777376</v>
      </c>
      <c r="Q87" s="125">
        <f t="shared" si="27"/>
        <v>7440205</v>
      </c>
      <c r="R87" s="125">
        <f t="shared" si="27"/>
        <v>24955173</v>
      </c>
      <c r="S87" s="125">
        <f>SUM(S81:S86)</f>
        <v>22008672</v>
      </c>
      <c r="T87" s="125">
        <f t="shared" si="27"/>
        <v>21541949</v>
      </c>
      <c r="U87" s="125">
        <f t="shared" si="27"/>
        <v>20917941</v>
      </c>
      <c r="V87" s="125">
        <f t="shared" si="27"/>
        <v>20501311</v>
      </c>
      <c r="W87" s="125">
        <f>SUM(W81:W86)</f>
        <v>17776475</v>
      </c>
      <c r="X87" s="125">
        <f t="shared" si="27"/>
        <v>18113546</v>
      </c>
      <c r="Y87" s="125">
        <f t="shared" si="27"/>
        <v>17339166</v>
      </c>
      <c r="Z87" s="125">
        <f t="shared" si="27"/>
        <v>14557121</v>
      </c>
      <c r="AA87" s="125">
        <f>SUM(AA81:AA86)</f>
        <v>1195346</v>
      </c>
      <c r="AB87" s="125">
        <f>SUM(AB81:AB86)</f>
        <v>1476313</v>
      </c>
      <c r="AC87" s="125">
        <f>SUM(AC81:AC86)</f>
        <v>13105969</v>
      </c>
      <c r="AD87" s="125">
        <f t="shared" si="27"/>
        <v>11336301</v>
      </c>
      <c r="AE87" s="125">
        <f>SUM(AE81:AE86)</f>
        <v>7860822</v>
      </c>
      <c r="AF87" s="125">
        <f t="shared" si="27"/>
        <v>10640811</v>
      </c>
      <c r="AG87" s="125">
        <f t="shared" si="27"/>
        <v>6248097</v>
      </c>
      <c r="AH87" s="125">
        <f t="shared" si="27"/>
        <v>3342016</v>
      </c>
      <c r="AI87" s="125">
        <f t="shared" si="27"/>
        <v>170089</v>
      </c>
      <c r="AJ87" s="125">
        <f t="shared" si="27"/>
        <v>2807041</v>
      </c>
      <c r="AK87" s="125">
        <f t="shared" si="27"/>
        <v>2797047</v>
      </c>
      <c r="AL87" s="125">
        <f t="shared" si="27"/>
        <v>2591040</v>
      </c>
      <c r="AM87" s="125">
        <f t="shared" si="27"/>
        <v>2129070</v>
      </c>
      <c r="AN87" s="125">
        <f t="shared" si="27"/>
        <v>221162</v>
      </c>
      <c r="AO87" s="125">
        <f>SUM(AO81:AO86)</f>
        <v>1988203</v>
      </c>
      <c r="AP87" s="125">
        <f t="shared" si="27"/>
        <v>1838769</v>
      </c>
      <c r="AQ87" s="125">
        <f aca="true" t="shared" si="28" ref="AQ87:BB87">SUM(AQ81:AQ86)</f>
        <v>1566965</v>
      </c>
      <c r="AR87" s="125">
        <f t="shared" si="28"/>
        <v>1027200</v>
      </c>
      <c r="AS87" s="125">
        <f t="shared" si="28"/>
        <v>728762</v>
      </c>
      <c r="AT87" s="125">
        <f t="shared" si="28"/>
        <v>611586</v>
      </c>
      <c r="AU87" s="125">
        <f t="shared" si="28"/>
        <v>636131</v>
      </c>
      <c r="AV87" s="125">
        <f t="shared" si="28"/>
        <v>522066</v>
      </c>
      <c r="AW87" s="125">
        <f t="shared" si="28"/>
        <v>384009</v>
      </c>
      <c r="AX87" s="125">
        <f t="shared" si="28"/>
        <v>412519</v>
      </c>
      <c r="AY87" s="125">
        <f t="shared" si="28"/>
        <v>184679</v>
      </c>
      <c r="AZ87" s="125">
        <f t="shared" si="28"/>
        <v>33464</v>
      </c>
      <c r="BA87" s="125">
        <f t="shared" si="28"/>
        <v>3531</v>
      </c>
      <c r="BB87" s="125">
        <f t="shared" si="28"/>
        <v>0</v>
      </c>
      <c r="BC87" s="125"/>
      <c r="BD87" s="13">
        <f t="shared" si="26"/>
        <v>1087959786</v>
      </c>
      <c r="BE87" s="13"/>
      <c r="BF87" s="13">
        <f t="shared" si="24"/>
        <v>193076972</v>
      </c>
      <c r="BG87" s="13">
        <f t="shared" si="25"/>
        <v>894882814</v>
      </c>
      <c r="BH87" s="13"/>
    </row>
    <row r="88" spans="1:60" ht="11.25" customHeight="1" collapsed="1">
      <c r="A88" s="122" t="s">
        <v>204</v>
      </c>
      <c r="B88" s="122"/>
      <c r="C88" s="125">
        <f aca="true" t="shared" si="29" ref="C88:AP88">SUM(C72:C86)</f>
        <v>152858883</v>
      </c>
      <c r="D88" s="125">
        <f t="shared" si="29"/>
        <v>65955400</v>
      </c>
      <c r="E88" s="125">
        <f t="shared" si="29"/>
        <v>183211792</v>
      </c>
      <c r="F88" s="125">
        <f t="shared" si="29"/>
        <v>176734838</v>
      </c>
      <c r="G88" s="125">
        <f t="shared" si="29"/>
        <v>68950924</v>
      </c>
      <c r="H88" s="125">
        <f t="shared" si="29"/>
        <v>0</v>
      </c>
      <c r="I88" s="125">
        <f t="shared" si="29"/>
        <v>45600181</v>
      </c>
      <c r="J88" s="125">
        <f t="shared" si="29"/>
        <v>6932790</v>
      </c>
      <c r="K88" s="125">
        <f>SUM(K72:K86)</f>
        <v>8237579</v>
      </c>
      <c r="L88" s="125">
        <f t="shared" si="29"/>
        <v>40256697</v>
      </c>
      <c r="M88" s="125">
        <f t="shared" si="29"/>
        <v>31900695</v>
      </c>
      <c r="N88" s="125">
        <f t="shared" si="29"/>
        <v>23685800</v>
      </c>
      <c r="O88" s="125">
        <f t="shared" si="29"/>
        <v>2932258</v>
      </c>
      <c r="P88" s="125">
        <f t="shared" si="29"/>
        <v>20777376</v>
      </c>
      <c r="Q88" s="125">
        <f t="shared" si="29"/>
        <v>7440205</v>
      </c>
      <c r="R88" s="125">
        <f t="shared" si="29"/>
        <v>24966310</v>
      </c>
      <c r="S88" s="125">
        <f>SUM(S72:S86)</f>
        <v>22008672</v>
      </c>
      <c r="T88" s="125">
        <f t="shared" si="29"/>
        <v>21578066</v>
      </c>
      <c r="U88" s="125">
        <f t="shared" si="29"/>
        <v>20994896</v>
      </c>
      <c r="V88" s="125">
        <f t="shared" si="29"/>
        <v>20501311</v>
      </c>
      <c r="W88" s="125">
        <f>SUM(W72:W86)</f>
        <v>17791234</v>
      </c>
      <c r="X88" s="125">
        <f t="shared" si="29"/>
        <v>18113546</v>
      </c>
      <c r="Y88" s="125">
        <f t="shared" si="29"/>
        <v>17407739</v>
      </c>
      <c r="Z88" s="125">
        <f t="shared" si="29"/>
        <v>14557121</v>
      </c>
      <c r="AA88" s="125">
        <f>SUM(AA72:AA86)</f>
        <v>1195346</v>
      </c>
      <c r="AB88" s="125">
        <f>SUM(AB72:AB86)</f>
        <v>1476313</v>
      </c>
      <c r="AC88" s="125">
        <f>SUM(AC72:AC86)</f>
        <v>13123560</v>
      </c>
      <c r="AD88" s="125">
        <f t="shared" si="29"/>
        <v>11353687</v>
      </c>
      <c r="AE88" s="125">
        <f>SUM(AE72:AE86)</f>
        <v>7860822</v>
      </c>
      <c r="AF88" s="125">
        <f t="shared" si="29"/>
        <v>10640811</v>
      </c>
      <c r="AG88" s="125">
        <f t="shared" si="29"/>
        <v>6248097</v>
      </c>
      <c r="AH88" s="125">
        <f t="shared" si="29"/>
        <v>3342016</v>
      </c>
      <c r="AI88" s="125">
        <f t="shared" si="29"/>
        <v>170089</v>
      </c>
      <c r="AJ88" s="125">
        <f t="shared" si="29"/>
        <v>2818284</v>
      </c>
      <c r="AK88" s="125">
        <f t="shared" si="29"/>
        <v>2797047</v>
      </c>
      <c r="AL88" s="125">
        <f t="shared" si="29"/>
        <v>2591040</v>
      </c>
      <c r="AM88" s="125">
        <f t="shared" si="29"/>
        <v>2129070</v>
      </c>
      <c r="AN88" s="125">
        <f t="shared" si="29"/>
        <v>221162</v>
      </c>
      <c r="AO88" s="125">
        <f>SUM(AO72:AO86)</f>
        <v>1988203</v>
      </c>
      <c r="AP88" s="125">
        <f t="shared" si="29"/>
        <v>1838769</v>
      </c>
      <c r="AQ88" s="125">
        <f aca="true" t="shared" si="30" ref="AQ88:BB88">SUM(AQ72:AQ86)</f>
        <v>1566965</v>
      </c>
      <c r="AR88" s="125">
        <f t="shared" si="30"/>
        <v>1027200</v>
      </c>
      <c r="AS88" s="125">
        <f t="shared" si="30"/>
        <v>728762</v>
      </c>
      <c r="AT88" s="125">
        <f t="shared" si="30"/>
        <v>611586</v>
      </c>
      <c r="AU88" s="125">
        <f t="shared" si="30"/>
        <v>636131</v>
      </c>
      <c r="AV88" s="125">
        <f t="shared" si="30"/>
        <v>522066</v>
      </c>
      <c r="AW88" s="125">
        <f t="shared" si="30"/>
        <v>384009</v>
      </c>
      <c r="AX88" s="125">
        <f t="shared" si="30"/>
        <v>412519</v>
      </c>
      <c r="AY88" s="125">
        <f t="shared" si="30"/>
        <v>184679</v>
      </c>
      <c r="AZ88" s="125">
        <f t="shared" si="30"/>
        <v>33464</v>
      </c>
      <c r="BA88" s="125">
        <f t="shared" si="30"/>
        <v>3531</v>
      </c>
      <c r="BB88" s="125">
        <f t="shared" si="30"/>
        <v>0</v>
      </c>
      <c r="BC88" s="125"/>
      <c r="BD88" s="13">
        <f t="shared" si="26"/>
        <v>1089299541</v>
      </c>
      <c r="BE88" s="13"/>
      <c r="BF88" s="13">
        <f t="shared" si="24"/>
        <v>193158146</v>
      </c>
      <c r="BG88" s="13">
        <f t="shared" si="25"/>
        <v>896141395</v>
      </c>
      <c r="BH88" s="13"/>
    </row>
    <row r="89" spans="1:60" ht="11.25" customHeight="1">
      <c r="A89" s="122"/>
      <c r="B89" s="122"/>
      <c r="C89" s="125"/>
      <c r="D89" s="125"/>
      <c r="E89" s="13"/>
      <c r="F89" s="13"/>
      <c r="G89" s="13"/>
      <c r="H89" s="13"/>
      <c r="I89" s="13"/>
      <c r="J89" s="13"/>
      <c r="K89" s="125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27"/>
      <c r="AY89" s="13"/>
      <c r="AZ89" s="13"/>
      <c r="BA89" s="13"/>
      <c r="BB89" s="13"/>
      <c r="BC89" s="13"/>
      <c r="BD89" s="13"/>
      <c r="BE89" s="13"/>
      <c r="BF89" s="13"/>
      <c r="BG89" s="13"/>
      <c r="BH89" s="13"/>
    </row>
    <row r="90" spans="1:60" ht="11.25" customHeight="1" hidden="1" outlineLevel="1">
      <c r="A90" s="122" t="s">
        <v>205</v>
      </c>
      <c r="B90" s="122"/>
      <c r="C90" s="125"/>
      <c r="D90" s="125"/>
      <c r="E90" s="127"/>
      <c r="F90" s="127"/>
      <c r="G90" s="127"/>
      <c r="H90" s="127"/>
      <c r="I90" s="127"/>
      <c r="J90" s="127"/>
      <c r="K90" s="125"/>
      <c r="L90" s="127"/>
      <c r="M90" s="126"/>
      <c r="O90" s="127"/>
      <c r="P90" s="127"/>
      <c r="Q90" s="127"/>
      <c r="R90" s="127"/>
      <c r="S90" s="126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H90" s="127"/>
      <c r="AI90" s="126"/>
      <c r="AJ90" s="127"/>
      <c r="AK90" s="127"/>
      <c r="AL90" s="127"/>
      <c r="AM90" s="127"/>
      <c r="AN90" s="135"/>
      <c r="AO90" s="127"/>
      <c r="AP90" s="127"/>
      <c r="AR90" s="127"/>
      <c r="AT90" s="127"/>
      <c r="AU90" s="127"/>
      <c r="AW90" s="127"/>
      <c r="AX90" s="125"/>
      <c r="AY90" s="127"/>
      <c r="AZ90" s="127"/>
      <c r="BA90" s="127"/>
      <c r="BB90" s="127"/>
      <c r="BC90" s="127"/>
      <c r="BD90" s="13"/>
      <c r="BE90" s="13"/>
      <c r="BF90" s="13"/>
      <c r="BG90" s="13"/>
      <c r="BH90" s="13"/>
    </row>
    <row r="91" spans="1:60" ht="11.25" customHeight="1" hidden="1" outlineLevel="1">
      <c r="A91" s="117" t="s">
        <v>206</v>
      </c>
      <c r="B91" s="117"/>
      <c r="C91" s="125">
        <v>0</v>
      </c>
      <c r="D91" s="125">
        <v>0</v>
      </c>
      <c r="E91" s="125">
        <v>0</v>
      </c>
      <c r="F91" s="125">
        <v>0</v>
      </c>
      <c r="G91" s="125">
        <v>0</v>
      </c>
      <c r="H91" s="125">
        <v>0</v>
      </c>
      <c r="I91" s="125">
        <v>0</v>
      </c>
      <c r="J91" s="125">
        <v>0</v>
      </c>
      <c r="K91" s="125">
        <v>0</v>
      </c>
      <c r="L91" s="125">
        <v>0</v>
      </c>
      <c r="M91" s="125">
        <v>0</v>
      </c>
      <c r="N91" s="125">
        <v>0</v>
      </c>
      <c r="O91" s="125">
        <v>0</v>
      </c>
      <c r="P91" s="125">
        <v>0</v>
      </c>
      <c r="Q91" s="125">
        <v>0</v>
      </c>
      <c r="R91" s="125">
        <v>0</v>
      </c>
      <c r="S91" s="125">
        <v>0</v>
      </c>
      <c r="T91" s="125">
        <v>0</v>
      </c>
      <c r="U91" s="116">
        <v>0</v>
      </c>
      <c r="V91" s="125">
        <v>0</v>
      </c>
      <c r="W91" s="125">
        <v>0</v>
      </c>
      <c r="X91" s="125">
        <v>0</v>
      </c>
      <c r="Y91" s="125">
        <v>0</v>
      </c>
      <c r="Z91" s="125">
        <v>0</v>
      </c>
      <c r="AA91" s="125">
        <v>0</v>
      </c>
      <c r="AB91" s="125">
        <v>2880</v>
      </c>
      <c r="AC91" s="125">
        <v>0</v>
      </c>
      <c r="AD91" s="125">
        <v>0</v>
      </c>
      <c r="AE91" s="125">
        <v>0</v>
      </c>
      <c r="AF91" s="125">
        <v>0</v>
      </c>
      <c r="AG91" s="125">
        <v>0</v>
      </c>
      <c r="AH91" s="125">
        <v>0</v>
      </c>
      <c r="AI91" s="125">
        <v>14496</v>
      </c>
      <c r="AJ91" s="125">
        <v>0</v>
      </c>
      <c r="AK91" s="125">
        <v>0</v>
      </c>
      <c r="AL91" s="125">
        <v>0</v>
      </c>
      <c r="AM91" s="125">
        <v>0</v>
      </c>
      <c r="AN91" s="125">
        <v>0</v>
      </c>
      <c r="AO91" s="125">
        <v>0</v>
      </c>
      <c r="AP91" s="125">
        <v>0</v>
      </c>
      <c r="AQ91" s="125">
        <v>0</v>
      </c>
      <c r="AR91" s="125">
        <v>0</v>
      </c>
      <c r="AS91" s="125">
        <v>0</v>
      </c>
      <c r="AT91" s="125">
        <v>0</v>
      </c>
      <c r="AU91" s="125">
        <v>0</v>
      </c>
      <c r="AV91" s="125">
        <v>0</v>
      </c>
      <c r="AW91" s="125">
        <v>0</v>
      </c>
      <c r="AX91" s="125">
        <v>0</v>
      </c>
      <c r="AY91" s="125">
        <v>0</v>
      </c>
      <c r="AZ91" s="125">
        <v>0</v>
      </c>
      <c r="BA91" s="125">
        <v>0</v>
      </c>
      <c r="BB91" s="125">
        <v>0</v>
      </c>
      <c r="BC91" s="125"/>
      <c r="BD91" s="13">
        <f>SUM(C91:BB91)</f>
        <v>17376</v>
      </c>
      <c r="BE91" s="13"/>
      <c r="BF91" s="13">
        <f t="shared" si="24"/>
        <v>14496</v>
      </c>
      <c r="BG91" s="13">
        <f t="shared" si="25"/>
        <v>2880</v>
      </c>
      <c r="BH91" s="13"/>
    </row>
    <row r="92" spans="1:60" ht="11.25" customHeight="1" hidden="1" outlineLevel="1">
      <c r="A92" s="117" t="s">
        <v>207</v>
      </c>
      <c r="B92" s="117"/>
      <c r="C92" s="125">
        <v>292728</v>
      </c>
      <c r="D92" s="125">
        <v>547378</v>
      </c>
      <c r="E92" s="125">
        <v>1093000</v>
      </c>
      <c r="F92" s="125">
        <v>657819</v>
      </c>
      <c r="G92" s="125">
        <v>168160</v>
      </c>
      <c r="H92" s="125">
        <v>188292</v>
      </c>
      <c r="I92" s="125">
        <v>227511</v>
      </c>
      <c r="J92" s="125">
        <v>0</v>
      </c>
      <c r="K92" s="125">
        <v>132633</v>
      </c>
      <c r="L92" s="125">
        <v>495533</v>
      </c>
      <c r="M92" s="125">
        <v>187506</v>
      </c>
      <c r="N92" s="125">
        <v>65389</v>
      </c>
      <c r="O92" s="125">
        <v>8095</v>
      </c>
      <c r="P92" s="125">
        <v>0</v>
      </c>
      <c r="Q92" s="125">
        <v>0</v>
      </c>
      <c r="R92" s="125">
        <v>258376</v>
      </c>
      <c r="S92" s="125">
        <v>60324</v>
      </c>
      <c r="T92" s="125">
        <v>342167</v>
      </c>
      <c r="U92" s="125">
        <v>174773</v>
      </c>
      <c r="V92" s="125">
        <v>122869</v>
      </c>
      <c r="W92" s="125">
        <v>6361</v>
      </c>
      <c r="X92" s="125">
        <v>30928</v>
      </c>
      <c r="Y92" s="125">
        <v>60640</v>
      </c>
      <c r="Z92" s="125">
        <v>162138</v>
      </c>
      <c r="AA92" s="125">
        <v>13314</v>
      </c>
      <c r="AB92" s="125">
        <v>31745</v>
      </c>
      <c r="AC92" s="125">
        <v>135409</v>
      </c>
      <c r="AD92" s="125">
        <v>69647</v>
      </c>
      <c r="AE92" s="125">
        <v>3555634</v>
      </c>
      <c r="AF92" s="5">
        <v>0</v>
      </c>
      <c r="AG92" s="125">
        <v>0</v>
      </c>
      <c r="AH92" s="125">
        <v>0</v>
      </c>
      <c r="AI92" s="125">
        <v>0</v>
      </c>
      <c r="AJ92" s="125">
        <v>8136</v>
      </c>
      <c r="AK92" s="125">
        <v>20795</v>
      </c>
      <c r="AL92" s="125">
        <v>0</v>
      </c>
      <c r="AM92" s="125">
        <v>13626</v>
      </c>
      <c r="AN92" s="125">
        <v>0</v>
      </c>
      <c r="AO92" s="125">
        <v>0</v>
      </c>
      <c r="AP92" s="125">
        <v>5448</v>
      </c>
      <c r="AQ92" s="125">
        <v>0</v>
      </c>
      <c r="AR92" s="125">
        <v>15559</v>
      </c>
      <c r="AS92" s="125">
        <v>0</v>
      </c>
      <c r="AT92" s="125">
        <v>235</v>
      </c>
      <c r="AU92" s="125">
        <v>0</v>
      </c>
      <c r="AV92" s="125">
        <v>0</v>
      </c>
      <c r="AW92" s="125">
        <v>0</v>
      </c>
      <c r="AX92" s="125">
        <v>53</v>
      </c>
      <c r="AY92" s="125">
        <v>1874</v>
      </c>
      <c r="AZ92" s="125">
        <v>0</v>
      </c>
      <c r="BA92" s="125">
        <v>0</v>
      </c>
      <c r="BB92" s="125">
        <v>0</v>
      </c>
      <c r="BC92" s="125"/>
      <c r="BD92" s="13">
        <f>SUM(C92:BB92)</f>
        <v>9154095</v>
      </c>
      <c r="BE92" s="13"/>
      <c r="BF92" s="13">
        <f t="shared" si="24"/>
        <v>3891518</v>
      </c>
      <c r="BG92" s="13">
        <f t="shared" si="25"/>
        <v>5262577</v>
      </c>
      <c r="BH92" s="13"/>
    </row>
    <row r="93" spans="1:60" ht="11.25" customHeight="1" hidden="1" outlineLevel="1">
      <c r="A93" s="13" t="s">
        <v>208</v>
      </c>
      <c r="B93" s="13"/>
      <c r="C93" s="125">
        <v>25294</v>
      </c>
      <c r="D93" s="125">
        <v>999</v>
      </c>
      <c r="E93" s="125">
        <v>58685</v>
      </c>
      <c r="F93" s="125">
        <v>632613</v>
      </c>
      <c r="G93" s="125">
        <v>13772</v>
      </c>
      <c r="H93" s="125">
        <v>3540099</v>
      </c>
      <c r="I93" s="125">
        <v>4785</v>
      </c>
      <c r="J93" s="125">
        <v>86042</v>
      </c>
      <c r="K93" s="125">
        <v>13699</v>
      </c>
      <c r="L93" s="125">
        <v>0</v>
      </c>
      <c r="M93" s="125">
        <v>17989</v>
      </c>
      <c r="N93" s="125">
        <v>65410</v>
      </c>
      <c r="O93" s="125">
        <v>8098</v>
      </c>
      <c r="P93" s="125">
        <v>9944</v>
      </c>
      <c r="Q93" s="125">
        <v>5406</v>
      </c>
      <c r="R93" s="125">
        <v>6704</v>
      </c>
      <c r="S93" s="125">
        <v>7653</v>
      </c>
      <c r="T93" s="125">
        <v>58773</v>
      </c>
      <c r="U93" s="125">
        <v>10614</v>
      </c>
      <c r="V93" s="125">
        <v>51</v>
      </c>
      <c r="W93" s="125">
        <v>0</v>
      </c>
      <c r="X93" s="125">
        <v>40582</v>
      </c>
      <c r="Y93" s="125">
        <v>435</v>
      </c>
      <c r="Z93" s="125">
        <v>24253</v>
      </c>
      <c r="AA93" s="125">
        <v>1992</v>
      </c>
      <c r="AB93" s="125">
        <v>3291</v>
      </c>
      <c r="AC93" s="125">
        <v>0</v>
      </c>
      <c r="AD93" s="125">
        <v>1249</v>
      </c>
      <c r="AE93" s="125">
        <v>0</v>
      </c>
      <c r="AF93" s="5">
        <v>5030</v>
      </c>
      <c r="AG93" s="125">
        <v>14595</v>
      </c>
      <c r="AH93" s="125">
        <v>113</v>
      </c>
      <c r="AI93" s="125">
        <v>1076</v>
      </c>
      <c r="AJ93" s="125">
        <v>2106</v>
      </c>
      <c r="AK93" s="125">
        <v>0</v>
      </c>
      <c r="AL93" s="125">
        <v>0</v>
      </c>
      <c r="AM93" s="125">
        <v>0</v>
      </c>
      <c r="AN93" s="125">
        <v>5376</v>
      </c>
      <c r="AO93" s="125">
        <v>679</v>
      </c>
      <c r="AP93" s="125">
        <v>0</v>
      </c>
      <c r="AQ93" s="125">
        <v>3546</v>
      </c>
      <c r="AR93" s="125">
        <v>0</v>
      </c>
      <c r="AS93" s="125">
        <v>0</v>
      </c>
      <c r="AT93" s="125">
        <v>0</v>
      </c>
      <c r="AU93" s="125">
        <v>138</v>
      </c>
      <c r="AV93" s="125">
        <v>0</v>
      </c>
      <c r="AW93" s="125">
        <v>0</v>
      </c>
      <c r="AX93" s="125">
        <v>417</v>
      </c>
      <c r="AY93" s="125">
        <v>0</v>
      </c>
      <c r="AZ93" s="125">
        <v>0</v>
      </c>
      <c r="BA93" s="125">
        <v>0</v>
      </c>
      <c r="BB93" s="125">
        <v>0</v>
      </c>
      <c r="BC93" s="125"/>
      <c r="BD93" s="13">
        <f>SUM(C93:BB93)</f>
        <v>4671508</v>
      </c>
      <c r="BE93" s="13"/>
      <c r="BF93" s="13">
        <f t="shared" si="24"/>
        <v>42061</v>
      </c>
      <c r="BG93" s="13">
        <f t="shared" si="25"/>
        <v>4629447</v>
      </c>
      <c r="BH93" s="13"/>
    </row>
    <row r="94" spans="1:60" ht="11.25" customHeight="1" collapsed="1">
      <c r="A94" s="122" t="s">
        <v>209</v>
      </c>
      <c r="B94" s="122"/>
      <c r="C94" s="125">
        <f aca="true" t="shared" si="31" ref="C94:AP94">SUM(C91:C93)</f>
        <v>318022</v>
      </c>
      <c r="D94" s="125">
        <f t="shared" si="31"/>
        <v>548377</v>
      </c>
      <c r="E94" s="125">
        <f t="shared" si="31"/>
        <v>1151685</v>
      </c>
      <c r="F94" s="125">
        <f t="shared" si="31"/>
        <v>1290432</v>
      </c>
      <c r="G94" s="125">
        <f t="shared" si="31"/>
        <v>181932</v>
      </c>
      <c r="H94" s="125">
        <f t="shared" si="31"/>
        <v>3728391</v>
      </c>
      <c r="I94" s="125">
        <f t="shared" si="31"/>
        <v>232296</v>
      </c>
      <c r="J94" s="125">
        <f t="shared" si="31"/>
        <v>86042</v>
      </c>
      <c r="K94" s="125">
        <f>SUM(K91:K93)</f>
        <v>146332</v>
      </c>
      <c r="L94" s="125">
        <f t="shared" si="31"/>
        <v>495533</v>
      </c>
      <c r="M94" s="125">
        <f t="shared" si="31"/>
        <v>205495</v>
      </c>
      <c r="N94" s="125">
        <f t="shared" si="31"/>
        <v>130799</v>
      </c>
      <c r="O94" s="125">
        <f t="shared" si="31"/>
        <v>16193</v>
      </c>
      <c r="P94" s="125">
        <f t="shared" si="31"/>
        <v>9944</v>
      </c>
      <c r="Q94" s="125">
        <f>SUM(Q91:Q93)</f>
        <v>5406</v>
      </c>
      <c r="R94" s="125">
        <f t="shared" si="31"/>
        <v>265080</v>
      </c>
      <c r="S94" s="125">
        <f>SUM(S91:S93)</f>
        <v>67977</v>
      </c>
      <c r="T94" s="125">
        <f t="shared" si="31"/>
        <v>400940</v>
      </c>
      <c r="U94" s="125">
        <f>SUM(U92:U93)</f>
        <v>185387</v>
      </c>
      <c r="V94" s="125">
        <f t="shared" si="31"/>
        <v>122920</v>
      </c>
      <c r="W94" s="125">
        <f>SUM(W91:W93)</f>
        <v>6361</v>
      </c>
      <c r="X94" s="125">
        <f t="shared" si="31"/>
        <v>71510</v>
      </c>
      <c r="Y94" s="125">
        <f t="shared" si="31"/>
        <v>61075</v>
      </c>
      <c r="Z94" s="125">
        <f t="shared" si="31"/>
        <v>186391</v>
      </c>
      <c r="AA94" s="125">
        <f>SUM(AA91:AA93)</f>
        <v>15306</v>
      </c>
      <c r="AB94" s="125">
        <f>SUM(AB91:AB93)</f>
        <v>37916</v>
      </c>
      <c r="AC94" s="125">
        <f>SUM(AC91:AC93)</f>
        <v>135409</v>
      </c>
      <c r="AD94" s="125">
        <f t="shared" si="31"/>
        <v>70896</v>
      </c>
      <c r="AE94" s="125">
        <f>SUM(AE91:AE93)</f>
        <v>3555634</v>
      </c>
      <c r="AF94" s="125">
        <f t="shared" si="31"/>
        <v>5030</v>
      </c>
      <c r="AG94" s="125">
        <f t="shared" si="31"/>
        <v>14595</v>
      </c>
      <c r="AH94" s="125">
        <f t="shared" si="31"/>
        <v>113</v>
      </c>
      <c r="AI94" s="125">
        <f t="shared" si="31"/>
        <v>15572</v>
      </c>
      <c r="AJ94" s="125">
        <f t="shared" si="31"/>
        <v>10242</v>
      </c>
      <c r="AK94" s="125">
        <f t="shared" si="31"/>
        <v>20795</v>
      </c>
      <c r="AL94" s="125">
        <f t="shared" si="31"/>
        <v>0</v>
      </c>
      <c r="AM94" s="125">
        <f t="shared" si="31"/>
        <v>13626</v>
      </c>
      <c r="AN94" s="125">
        <f t="shared" si="31"/>
        <v>5376</v>
      </c>
      <c r="AO94" s="125">
        <f>SUM(AO91:AO93)</f>
        <v>679</v>
      </c>
      <c r="AP94" s="125">
        <f t="shared" si="31"/>
        <v>5448</v>
      </c>
      <c r="AQ94" s="125">
        <f aca="true" t="shared" si="32" ref="AQ94:BB94">SUM(AQ91:AQ93)</f>
        <v>3546</v>
      </c>
      <c r="AR94" s="125">
        <f t="shared" si="32"/>
        <v>15559</v>
      </c>
      <c r="AS94" s="125">
        <f t="shared" si="32"/>
        <v>0</v>
      </c>
      <c r="AT94" s="125">
        <f t="shared" si="32"/>
        <v>235</v>
      </c>
      <c r="AU94" s="125">
        <f t="shared" si="32"/>
        <v>138</v>
      </c>
      <c r="AV94" s="125">
        <f t="shared" si="32"/>
        <v>0</v>
      </c>
      <c r="AW94" s="125">
        <f t="shared" si="32"/>
        <v>0</v>
      </c>
      <c r="AX94" s="125">
        <f t="shared" si="32"/>
        <v>470</v>
      </c>
      <c r="AY94" s="125">
        <f t="shared" si="32"/>
        <v>1874</v>
      </c>
      <c r="AZ94" s="125">
        <f t="shared" si="32"/>
        <v>0</v>
      </c>
      <c r="BA94" s="125">
        <f t="shared" si="32"/>
        <v>0</v>
      </c>
      <c r="BB94" s="125">
        <f t="shared" si="32"/>
        <v>0</v>
      </c>
      <c r="BC94" s="125"/>
      <c r="BD94" s="13">
        <f>SUM(C94:BB94)</f>
        <v>13842979</v>
      </c>
      <c r="BE94" s="13"/>
      <c r="BF94" s="13">
        <f t="shared" si="24"/>
        <v>3948075</v>
      </c>
      <c r="BG94" s="13">
        <f t="shared" si="25"/>
        <v>9894904</v>
      </c>
      <c r="BH94" s="13"/>
    </row>
    <row r="95" spans="1:60" ht="11.25" customHeight="1">
      <c r="A95" s="122"/>
      <c r="B95" s="122"/>
      <c r="C95" s="125"/>
      <c r="D95" s="125"/>
      <c r="E95" s="127"/>
      <c r="F95" s="127"/>
      <c r="G95" s="127"/>
      <c r="H95" s="127"/>
      <c r="I95" s="127"/>
      <c r="J95" s="13"/>
      <c r="K95" s="127"/>
      <c r="L95" s="127"/>
      <c r="M95" s="125"/>
      <c r="O95" s="127"/>
      <c r="P95" s="127"/>
      <c r="Q95" s="127"/>
      <c r="R95" s="127"/>
      <c r="S95" s="126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H95" s="127"/>
      <c r="AI95" s="126"/>
      <c r="AJ95" s="127"/>
      <c r="AK95" s="127"/>
      <c r="AL95" s="127"/>
      <c r="AM95" s="127"/>
      <c r="AN95" s="135"/>
      <c r="AO95" s="127"/>
      <c r="AP95" s="127"/>
      <c r="AR95" s="127"/>
      <c r="AT95" s="127"/>
      <c r="AU95" s="127"/>
      <c r="AW95" s="127"/>
      <c r="AX95" s="127"/>
      <c r="AY95" s="127"/>
      <c r="AZ95" s="127"/>
      <c r="BA95" s="127"/>
      <c r="BB95" s="127"/>
      <c r="BC95" s="127"/>
      <c r="BD95" s="13"/>
      <c r="BE95" s="13"/>
      <c r="BF95" s="13"/>
      <c r="BG95" s="13"/>
      <c r="BH95" s="13"/>
    </row>
    <row r="96" spans="1:60" ht="11.25" customHeight="1" hidden="1" outlineLevel="1">
      <c r="A96" s="122" t="s">
        <v>210</v>
      </c>
      <c r="B96" s="122"/>
      <c r="C96" s="125"/>
      <c r="D96" s="125"/>
      <c r="E96" s="127"/>
      <c r="F96" s="127"/>
      <c r="G96" s="127"/>
      <c r="H96" s="127"/>
      <c r="I96" s="127"/>
      <c r="J96" s="127"/>
      <c r="K96" s="127"/>
      <c r="L96" s="127"/>
      <c r="M96" s="126"/>
      <c r="O96" s="127"/>
      <c r="P96" s="127"/>
      <c r="Q96" s="127"/>
      <c r="R96" s="127"/>
      <c r="S96" s="126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H96" s="127"/>
      <c r="AI96" s="126"/>
      <c r="AJ96" s="127"/>
      <c r="AK96" s="127"/>
      <c r="AL96" s="127"/>
      <c r="AM96" s="127"/>
      <c r="AN96" s="135"/>
      <c r="AO96" s="127"/>
      <c r="AP96" s="127"/>
      <c r="AR96" s="127"/>
      <c r="AT96" s="127"/>
      <c r="AU96" s="127"/>
      <c r="AW96" s="127"/>
      <c r="AX96" s="127"/>
      <c r="AY96" s="127"/>
      <c r="AZ96" s="127"/>
      <c r="BA96" s="127"/>
      <c r="BB96" s="127"/>
      <c r="BC96" s="127"/>
      <c r="BD96" s="13"/>
      <c r="BE96" s="13"/>
      <c r="BF96" s="13"/>
      <c r="BG96" s="13"/>
      <c r="BH96" s="13"/>
    </row>
    <row r="97" spans="1:60" ht="11.25" customHeight="1" hidden="1" outlineLevel="1">
      <c r="A97" s="117" t="s">
        <v>211</v>
      </c>
      <c r="B97" s="117"/>
      <c r="C97" s="125">
        <v>8315</v>
      </c>
      <c r="D97" s="125">
        <v>8315</v>
      </c>
      <c r="E97" s="125">
        <v>64822</v>
      </c>
      <c r="F97" s="125">
        <v>49477</v>
      </c>
      <c r="G97" s="125">
        <v>3081</v>
      </c>
      <c r="H97" s="125">
        <v>0</v>
      </c>
      <c r="I97" s="125">
        <v>4851</v>
      </c>
      <c r="J97" s="125">
        <v>0</v>
      </c>
      <c r="K97" s="125">
        <v>0</v>
      </c>
      <c r="L97" s="125">
        <v>3734</v>
      </c>
      <c r="M97" s="125">
        <v>13104</v>
      </c>
      <c r="N97" s="125">
        <v>14980</v>
      </c>
      <c r="O97" s="125">
        <v>1854</v>
      </c>
      <c r="P97" s="125">
        <v>1049</v>
      </c>
      <c r="Q97" s="125">
        <v>96</v>
      </c>
      <c r="R97" s="125">
        <v>2015</v>
      </c>
      <c r="S97" s="125">
        <v>0</v>
      </c>
      <c r="T97" s="125">
        <v>2261</v>
      </c>
      <c r="U97" s="125">
        <v>3004</v>
      </c>
      <c r="V97" s="125">
        <v>7438</v>
      </c>
      <c r="W97" s="125">
        <v>1848</v>
      </c>
      <c r="X97" s="125">
        <v>2101</v>
      </c>
      <c r="Y97" s="125">
        <v>2066</v>
      </c>
      <c r="Z97" s="125">
        <v>7412</v>
      </c>
      <c r="AA97" s="125">
        <v>609</v>
      </c>
      <c r="AB97" s="125">
        <v>0</v>
      </c>
      <c r="AC97" s="125">
        <v>667</v>
      </c>
      <c r="AD97" s="125">
        <v>0</v>
      </c>
      <c r="AE97" s="125">
        <v>0</v>
      </c>
      <c r="AF97" s="125">
        <v>0</v>
      </c>
      <c r="AG97" s="125">
        <v>0</v>
      </c>
      <c r="AH97" s="125">
        <v>0</v>
      </c>
      <c r="AI97" s="125">
        <v>0</v>
      </c>
      <c r="AJ97" s="125">
        <v>991</v>
      </c>
      <c r="AK97" s="125">
        <v>0</v>
      </c>
      <c r="AL97" s="125">
        <v>0</v>
      </c>
      <c r="AM97" s="125">
        <v>0</v>
      </c>
      <c r="AN97" s="125">
        <v>0</v>
      </c>
      <c r="AO97" s="125">
        <v>0</v>
      </c>
      <c r="AP97" s="125">
        <v>0</v>
      </c>
      <c r="AQ97" s="125">
        <v>0</v>
      </c>
      <c r="AR97" s="125">
        <v>0</v>
      </c>
      <c r="AS97" s="125">
        <v>0</v>
      </c>
      <c r="AT97" s="125">
        <v>0</v>
      </c>
      <c r="AU97" s="125">
        <v>0</v>
      </c>
      <c r="AV97" s="125">
        <v>0</v>
      </c>
      <c r="AW97" s="125">
        <v>0</v>
      </c>
      <c r="AX97" s="125">
        <v>0</v>
      </c>
      <c r="AY97" s="125">
        <v>0</v>
      </c>
      <c r="AZ97" s="125">
        <v>0</v>
      </c>
      <c r="BA97" s="125">
        <v>0</v>
      </c>
      <c r="BB97" s="125">
        <v>0</v>
      </c>
      <c r="BC97" s="125"/>
      <c r="BD97" s="13">
        <f>SUM(C97:BB97)</f>
        <v>204090</v>
      </c>
      <c r="BE97" s="13"/>
      <c r="BF97" s="13">
        <f t="shared" si="24"/>
        <v>10163</v>
      </c>
      <c r="BG97" s="13">
        <f t="shared" si="25"/>
        <v>193927</v>
      </c>
      <c r="BH97" s="13"/>
    </row>
    <row r="98" spans="1:60" ht="11.25" customHeight="1" hidden="1" outlineLevel="1">
      <c r="A98" s="117" t="s">
        <v>212</v>
      </c>
      <c r="B98" s="117"/>
      <c r="C98" s="125">
        <v>3240857</v>
      </c>
      <c r="D98" s="125">
        <v>1157812</v>
      </c>
      <c r="E98" s="125">
        <v>3428436</v>
      </c>
      <c r="F98" s="125">
        <v>1974555</v>
      </c>
      <c r="G98" s="125">
        <v>492221</v>
      </c>
      <c r="H98" s="125">
        <v>0</v>
      </c>
      <c r="I98" s="125">
        <v>488342</v>
      </c>
      <c r="J98" s="125">
        <v>45681</v>
      </c>
      <c r="K98" s="125">
        <v>58688</v>
      </c>
      <c r="L98" s="125">
        <v>626855</v>
      </c>
      <c r="M98" s="125">
        <v>556504</v>
      </c>
      <c r="N98" s="125">
        <v>401657</v>
      </c>
      <c r="O98" s="125">
        <v>49724</v>
      </c>
      <c r="P98" s="125">
        <v>295814</v>
      </c>
      <c r="Q98" s="125">
        <v>190609</v>
      </c>
      <c r="R98" s="125">
        <v>994410</v>
      </c>
      <c r="S98" s="125">
        <v>69002</v>
      </c>
      <c r="T98" s="125">
        <v>65666</v>
      </c>
      <c r="U98" s="125">
        <v>757303</v>
      </c>
      <c r="V98" s="125">
        <v>46588</v>
      </c>
      <c r="W98" s="125">
        <v>814791</v>
      </c>
      <c r="X98" s="125">
        <v>87501</v>
      </c>
      <c r="Y98" s="125">
        <v>181519</v>
      </c>
      <c r="Z98" s="125">
        <v>185589</v>
      </c>
      <c r="AA98" s="125">
        <v>15239</v>
      </c>
      <c r="AB98" s="125">
        <v>74351</v>
      </c>
      <c r="AC98" s="125">
        <v>12083</v>
      </c>
      <c r="AD98" s="125">
        <v>324788</v>
      </c>
      <c r="AE98" s="125">
        <v>159562</v>
      </c>
      <c r="AF98" s="5">
        <v>50089</v>
      </c>
      <c r="AG98" s="125">
        <v>2816</v>
      </c>
      <c r="AH98" s="125">
        <v>791</v>
      </c>
      <c r="AI98" s="125">
        <v>468</v>
      </c>
      <c r="AJ98" s="125">
        <v>502739</v>
      </c>
      <c r="AK98" s="125">
        <v>91244</v>
      </c>
      <c r="AL98" s="125">
        <v>46346</v>
      </c>
      <c r="AM98" s="125">
        <v>4457</v>
      </c>
      <c r="AN98" s="125">
        <v>20107</v>
      </c>
      <c r="AO98" s="125">
        <v>92000</v>
      </c>
      <c r="AP98" s="125">
        <v>32795</v>
      </c>
      <c r="AQ98" s="125">
        <v>28118</v>
      </c>
      <c r="AR98" s="125">
        <v>1714</v>
      </c>
      <c r="AS98" s="125">
        <v>5758</v>
      </c>
      <c r="AT98" s="125">
        <v>72058</v>
      </c>
      <c r="AU98" s="125">
        <v>12681</v>
      </c>
      <c r="AV98" s="13">
        <v>1247</v>
      </c>
      <c r="AW98" s="125">
        <v>73842</v>
      </c>
      <c r="AX98" s="125">
        <v>10346</v>
      </c>
      <c r="AY98" s="125">
        <v>30875</v>
      </c>
      <c r="AZ98" s="125">
        <v>38303</v>
      </c>
      <c r="BA98" s="125">
        <v>52355</v>
      </c>
      <c r="BB98" s="125">
        <v>7797</v>
      </c>
      <c r="BC98" s="125"/>
      <c r="BD98" s="13">
        <f>SUM(C98:BB98)</f>
        <v>17975093</v>
      </c>
      <c r="BE98" s="13"/>
      <c r="BF98" s="13">
        <f t="shared" si="24"/>
        <v>4553397</v>
      </c>
      <c r="BG98" s="13">
        <f t="shared" si="25"/>
        <v>13421696</v>
      </c>
      <c r="BH98" s="13"/>
    </row>
    <row r="99" spans="1:60" ht="11.25" customHeight="1" hidden="1" outlineLevel="1">
      <c r="A99" s="13" t="s">
        <v>213</v>
      </c>
      <c r="B99" s="13"/>
      <c r="C99" s="125">
        <v>0</v>
      </c>
      <c r="D99" s="125">
        <v>0</v>
      </c>
      <c r="E99" s="125">
        <v>0</v>
      </c>
      <c r="F99" s="125">
        <v>0</v>
      </c>
      <c r="G99" s="125">
        <v>0</v>
      </c>
      <c r="H99" s="125">
        <v>0</v>
      </c>
      <c r="I99" s="125">
        <v>0</v>
      </c>
      <c r="J99" s="125">
        <v>0</v>
      </c>
      <c r="K99" s="125">
        <v>0</v>
      </c>
      <c r="L99" s="125">
        <v>0</v>
      </c>
      <c r="M99" s="125">
        <v>0</v>
      </c>
      <c r="N99" s="125">
        <v>0</v>
      </c>
      <c r="O99" s="125">
        <v>0</v>
      </c>
      <c r="P99" s="125">
        <v>0</v>
      </c>
      <c r="Q99" s="125">
        <v>6213</v>
      </c>
      <c r="R99" s="125">
        <v>0</v>
      </c>
      <c r="S99" s="116">
        <v>0</v>
      </c>
      <c r="T99" s="125">
        <v>0</v>
      </c>
      <c r="U99" s="125">
        <v>0</v>
      </c>
      <c r="V99" s="125">
        <v>0</v>
      </c>
      <c r="W99" s="125">
        <v>0</v>
      </c>
      <c r="X99" s="125">
        <v>8607</v>
      </c>
      <c r="Y99" s="125">
        <v>0</v>
      </c>
      <c r="Z99" s="125">
        <v>0</v>
      </c>
      <c r="AA99" s="125">
        <v>0</v>
      </c>
      <c r="AB99" s="125">
        <v>0</v>
      </c>
      <c r="AC99" s="125">
        <v>0</v>
      </c>
      <c r="AD99" s="125">
        <v>0</v>
      </c>
      <c r="AE99" s="125">
        <v>0</v>
      </c>
      <c r="AF99" s="5">
        <v>0</v>
      </c>
      <c r="AG99" s="125">
        <v>0</v>
      </c>
      <c r="AH99" s="125">
        <v>0</v>
      </c>
      <c r="AI99" s="125">
        <v>0</v>
      </c>
      <c r="AJ99" s="125">
        <v>0</v>
      </c>
      <c r="AK99" s="125">
        <v>1152</v>
      </c>
      <c r="AL99" s="125">
        <v>0</v>
      </c>
      <c r="AM99" s="125">
        <v>0</v>
      </c>
      <c r="AN99" s="125">
        <v>0</v>
      </c>
      <c r="AO99" s="125">
        <v>0</v>
      </c>
      <c r="AP99" s="125">
        <v>0</v>
      </c>
      <c r="AQ99" s="125">
        <v>0</v>
      </c>
      <c r="AR99" s="125">
        <v>0</v>
      </c>
      <c r="AS99" s="125">
        <v>0</v>
      </c>
      <c r="AT99" s="125">
        <v>0</v>
      </c>
      <c r="AU99" s="125">
        <v>0</v>
      </c>
      <c r="AV99" s="125">
        <v>66</v>
      </c>
      <c r="AW99" s="125">
        <v>0</v>
      </c>
      <c r="AX99" s="125">
        <v>0</v>
      </c>
      <c r="AY99" s="125">
        <v>0</v>
      </c>
      <c r="AZ99" s="125">
        <v>0</v>
      </c>
      <c r="BA99" s="125">
        <v>0</v>
      </c>
      <c r="BB99" s="125">
        <v>0</v>
      </c>
      <c r="BC99" s="125"/>
      <c r="BD99" s="13">
        <f>SUM(C99:BB99)</f>
        <v>16038</v>
      </c>
      <c r="BE99" s="13"/>
      <c r="BF99" s="13">
        <f t="shared" si="24"/>
        <v>0</v>
      </c>
      <c r="BG99" s="13">
        <f t="shared" si="25"/>
        <v>16038</v>
      </c>
      <c r="BH99" s="13"/>
    </row>
    <row r="100" spans="1:60" ht="11.25" customHeight="1" collapsed="1">
      <c r="A100" s="122" t="s">
        <v>214</v>
      </c>
      <c r="B100" s="122"/>
      <c r="C100" s="125">
        <f aca="true" t="shared" si="33" ref="C100:T100">SUM(C97:C99)</f>
        <v>3249172</v>
      </c>
      <c r="D100" s="125">
        <f t="shared" si="33"/>
        <v>1166127</v>
      </c>
      <c r="E100" s="125">
        <f t="shared" si="33"/>
        <v>3493258</v>
      </c>
      <c r="F100" s="125">
        <f t="shared" si="33"/>
        <v>2024032</v>
      </c>
      <c r="G100" s="125">
        <f t="shared" si="33"/>
        <v>495302</v>
      </c>
      <c r="H100" s="125">
        <f t="shared" si="33"/>
        <v>0</v>
      </c>
      <c r="I100" s="125">
        <f t="shared" si="33"/>
        <v>493193</v>
      </c>
      <c r="J100" s="125">
        <f t="shared" si="33"/>
        <v>45681</v>
      </c>
      <c r="K100" s="125">
        <f>SUM(K97:K99)</f>
        <v>58688</v>
      </c>
      <c r="L100" s="125">
        <f t="shared" si="33"/>
        <v>630589</v>
      </c>
      <c r="M100" s="125">
        <f t="shared" si="33"/>
        <v>569608</v>
      </c>
      <c r="N100" s="125">
        <f t="shared" si="33"/>
        <v>416637</v>
      </c>
      <c r="O100" s="125">
        <f t="shared" si="33"/>
        <v>51578</v>
      </c>
      <c r="P100" s="125">
        <f t="shared" si="33"/>
        <v>296863</v>
      </c>
      <c r="Q100" s="125">
        <f t="shared" si="33"/>
        <v>196918</v>
      </c>
      <c r="R100" s="125">
        <f t="shared" si="33"/>
        <v>996425</v>
      </c>
      <c r="S100" s="125">
        <f>SUM(S97:S98)</f>
        <v>69002</v>
      </c>
      <c r="T100" s="125">
        <f t="shared" si="33"/>
        <v>67927</v>
      </c>
      <c r="U100" s="125">
        <f aca="true" t="shared" si="34" ref="U100:AP100">SUM(U97:U99)</f>
        <v>760307</v>
      </c>
      <c r="V100" s="125">
        <f t="shared" si="34"/>
        <v>54026</v>
      </c>
      <c r="W100" s="125">
        <f>SUM(W97:W99)</f>
        <v>816639</v>
      </c>
      <c r="X100" s="125">
        <f t="shared" si="34"/>
        <v>98209</v>
      </c>
      <c r="Y100" s="125">
        <f t="shared" si="34"/>
        <v>183585</v>
      </c>
      <c r="Z100" s="125">
        <f t="shared" si="34"/>
        <v>193001</v>
      </c>
      <c r="AA100" s="125">
        <f>SUM(AA97:AA99)</f>
        <v>15848</v>
      </c>
      <c r="AB100" s="125">
        <f>SUM(AB97:AB99)</f>
        <v>74351</v>
      </c>
      <c r="AC100" s="125">
        <f>SUM(AC97:AC99)</f>
        <v>12750</v>
      </c>
      <c r="AD100" s="125">
        <f t="shared" si="34"/>
        <v>324788</v>
      </c>
      <c r="AE100" s="125">
        <f>SUM(AE97:AE99)</f>
        <v>159562</v>
      </c>
      <c r="AF100" s="125">
        <f t="shared" si="34"/>
        <v>50089</v>
      </c>
      <c r="AG100" s="125">
        <f t="shared" si="34"/>
        <v>2816</v>
      </c>
      <c r="AH100" s="125">
        <f t="shared" si="34"/>
        <v>791</v>
      </c>
      <c r="AI100" s="125">
        <f t="shared" si="34"/>
        <v>468</v>
      </c>
      <c r="AJ100" s="125">
        <f t="shared" si="34"/>
        <v>503730</v>
      </c>
      <c r="AK100" s="125">
        <f t="shared" si="34"/>
        <v>92396</v>
      </c>
      <c r="AL100" s="125">
        <f t="shared" si="34"/>
        <v>46346</v>
      </c>
      <c r="AM100" s="125">
        <f t="shared" si="34"/>
        <v>4457</v>
      </c>
      <c r="AN100" s="125">
        <f t="shared" si="34"/>
        <v>20107</v>
      </c>
      <c r="AO100" s="125">
        <f>SUM(AO97:AO99)</f>
        <v>92000</v>
      </c>
      <c r="AP100" s="125">
        <f t="shared" si="34"/>
        <v>32795</v>
      </c>
      <c r="AQ100" s="125">
        <f aca="true" t="shared" si="35" ref="AQ100:BB100">SUM(AQ97:AQ99)</f>
        <v>28118</v>
      </c>
      <c r="AR100" s="125">
        <f t="shared" si="35"/>
        <v>1714</v>
      </c>
      <c r="AS100" s="125">
        <f t="shared" si="35"/>
        <v>5758</v>
      </c>
      <c r="AT100" s="125">
        <f t="shared" si="35"/>
        <v>72058</v>
      </c>
      <c r="AU100" s="125">
        <f t="shared" si="35"/>
        <v>12681</v>
      </c>
      <c r="AV100" s="125">
        <f t="shared" si="35"/>
        <v>1313</v>
      </c>
      <c r="AW100" s="125">
        <f t="shared" si="35"/>
        <v>73842</v>
      </c>
      <c r="AX100" s="125">
        <f t="shared" si="35"/>
        <v>10346</v>
      </c>
      <c r="AY100" s="125">
        <f t="shared" si="35"/>
        <v>30875</v>
      </c>
      <c r="AZ100" s="125">
        <f t="shared" si="35"/>
        <v>38303</v>
      </c>
      <c r="BA100" s="125">
        <f t="shared" si="35"/>
        <v>52355</v>
      </c>
      <c r="BB100" s="125">
        <f t="shared" si="35"/>
        <v>7797</v>
      </c>
      <c r="BC100" s="125"/>
      <c r="BD100" s="13">
        <f>SUM(C100:BB100)</f>
        <v>18195221</v>
      </c>
      <c r="BE100" s="13"/>
      <c r="BF100" s="13">
        <f t="shared" si="24"/>
        <v>4563560</v>
      </c>
      <c r="BG100" s="13">
        <f t="shared" si="25"/>
        <v>13631661</v>
      </c>
      <c r="BH100" s="13"/>
    </row>
    <row r="101" spans="1:60" ht="11.25" customHeight="1">
      <c r="A101" s="136"/>
      <c r="B101" s="136"/>
      <c r="C101" s="125"/>
      <c r="D101" s="125"/>
      <c r="E101" s="127"/>
      <c r="F101" s="127"/>
      <c r="G101" s="127"/>
      <c r="H101" s="127"/>
      <c r="I101" s="127"/>
      <c r="J101" s="127"/>
      <c r="K101" s="127"/>
      <c r="L101" s="127"/>
      <c r="M101" s="126"/>
      <c r="O101" s="127"/>
      <c r="P101" s="127"/>
      <c r="Q101" s="127"/>
      <c r="R101" s="127"/>
      <c r="S101" s="126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H101" s="127"/>
      <c r="AI101" s="126"/>
      <c r="AJ101" s="127"/>
      <c r="AK101" s="127"/>
      <c r="AL101" s="127"/>
      <c r="AM101" s="127"/>
      <c r="AN101" s="135"/>
      <c r="AO101" s="127"/>
      <c r="AP101" s="127"/>
      <c r="AR101" s="127"/>
      <c r="AT101" s="127"/>
      <c r="AU101" s="127"/>
      <c r="AW101" s="127"/>
      <c r="AX101" s="127"/>
      <c r="AY101" s="127"/>
      <c r="AZ101" s="127"/>
      <c r="BA101" s="127"/>
      <c r="BB101" s="127"/>
      <c r="BC101" s="127"/>
      <c r="BD101" s="13"/>
      <c r="BE101" s="13"/>
      <c r="BF101" s="13"/>
      <c r="BG101" s="13"/>
      <c r="BH101" s="13"/>
    </row>
    <row r="102" spans="1:60" ht="11.25" customHeight="1">
      <c r="A102" s="118" t="s">
        <v>357</v>
      </c>
      <c r="B102" s="118"/>
      <c r="C102" s="125">
        <v>0</v>
      </c>
      <c r="D102" s="125">
        <v>0</v>
      </c>
      <c r="E102" s="125">
        <v>0</v>
      </c>
      <c r="F102" s="125">
        <v>0</v>
      </c>
      <c r="G102" s="125">
        <v>0</v>
      </c>
      <c r="H102" s="125">
        <v>0</v>
      </c>
      <c r="I102" s="125">
        <v>0</v>
      </c>
      <c r="J102" s="125">
        <v>0</v>
      </c>
      <c r="K102" s="125">
        <v>0</v>
      </c>
      <c r="L102" s="125">
        <v>0</v>
      </c>
      <c r="M102" s="13">
        <v>0</v>
      </c>
      <c r="N102" s="125">
        <v>0</v>
      </c>
      <c r="O102" s="125">
        <v>0</v>
      </c>
      <c r="P102" s="125">
        <v>0</v>
      </c>
      <c r="Q102" s="125">
        <v>0</v>
      </c>
      <c r="R102" s="125">
        <v>0</v>
      </c>
      <c r="S102" s="125">
        <v>0</v>
      </c>
      <c r="T102" s="125">
        <v>0</v>
      </c>
      <c r="U102" s="125">
        <v>0</v>
      </c>
      <c r="V102" s="125">
        <v>0</v>
      </c>
      <c r="W102" s="125">
        <v>0</v>
      </c>
      <c r="X102" s="125">
        <v>0</v>
      </c>
      <c r="Y102" s="125">
        <v>0</v>
      </c>
      <c r="Z102" s="125">
        <v>0</v>
      </c>
      <c r="AA102" s="125">
        <v>0</v>
      </c>
      <c r="AB102" s="125">
        <v>0</v>
      </c>
      <c r="AC102" s="125">
        <v>0</v>
      </c>
      <c r="AD102" s="125">
        <v>0</v>
      </c>
      <c r="AE102" s="125">
        <v>0</v>
      </c>
      <c r="AF102" s="125">
        <v>0</v>
      </c>
      <c r="AG102" s="125">
        <v>0</v>
      </c>
      <c r="AH102" s="125">
        <v>0</v>
      </c>
      <c r="AI102" s="125">
        <v>0</v>
      </c>
      <c r="AJ102" s="125">
        <v>0</v>
      </c>
      <c r="AK102" s="125">
        <v>0</v>
      </c>
      <c r="AL102" s="125">
        <v>0</v>
      </c>
      <c r="AM102" s="125">
        <v>0</v>
      </c>
      <c r="AN102" s="125">
        <v>0</v>
      </c>
      <c r="AO102" s="125">
        <v>0</v>
      </c>
      <c r="AP102" s="125">
        <v>0</v>
      </c>
      <c r="AQ102" s="125">
        <v>0</v>
      </c>
      <c r="AR102" s="125">
        <v>0</v>
      </c>
      <c r="AS102" s="125">
        <v>0</v>
      </c>
      <c r="AT102" s="125">
        <v>0</v>
      </c>
      <c r="AU102" s="125">
        <v>0</v>
      </c>
      <c r="AV102" s="125">
        <v>0</v>
      </c>
      <c r="AW102" s="125">
        <v>0</v>
      </c>
      <c r="AX102" s="125">
        <v>0</v>
      </c>
      <c r="AY102" s="125">
        <v>0</v>
      </c>
      <c r="AZ102" s="125">
        <v>0</v>
      </c>
      <c r="BA102" s="125">
        <v>0</v>
      </c>
      <c r="BB102" s="125">
        <v>0</v>
      </c>
      <c r="BC102" s="125"/>
      <c r="BD102" s="13">
        <f>SUM(C102:BB102)</f>
        <v>0</v>
      </c>
      <c r="BE102" s="13"/>
      <c r="BF102" s="13">
        <f t="shared" si="24"/>
        <v>0</v>
      </c>
      <c r="BG102" s="13">
        <f t="shared" si="25"/>
        <v>0</v>
      </c>
      <c r="BH102" s="13"/>
    </row>
    <row r="103" spans="1:60" ht="11.25" customHeight="1">
      <c r="A103" s="13"/>
      <c r="B103" s="13"/>
      <c r="C103" s="125"/>
      <c r="D103" s="125"/>
      <c r="E103" s="127"/>
      <c r="F103" s="127"/>
      <c r="G103" s="127"/>
      <c r="H103" s="127"/>
      <c r="I103" s="127"/>
      <c r="J103" s="127"/>
      <c r="K103" s="127"/>
      <c r="L103" s="127"/>
      <c r="M103" s="126"/>
      <c r="O103" s="127"/>
      <c r="P103" s="127"/>
      <c r="Q103" s="127"/>
      <c r="R103" s="127"/>
      <c r="S103" s="126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H103" s="127"/>
      <c r="AI103" s="126"/>
      <c r="AJ103" s="127"/>
      <c r="AK103" s="127"/>
      <c r="AL103" s="127"/>
      <c r="AM103" s="127"/>
      <c r="AN103" s="135"/>
      <c r="AO103" s="127"/>
      <c r="AP103" s="127"/>
      <c r="AR103" s="127"/>
      <c r="AT103" s="127"/>
      <c r="AU103" s="127"/>
      <c r="AW103" s="127"/>
      <c r="AX103" s="127"/>
      <c r="AY103" s="127"/>
      <c r="AZ103" s="127"/>
      <c r="BA103" s="127"/>
      <c r="BB103" s="127"/>
      <c r="BC103" s="127"/>
      <c r="BD103" s="13"/>
      <c r="BE103" s="13"/>
      <c r="BF103" s="13"/>
      <c r="BG103" s="13"/>
      <c r="BH103" s="13"/>
    </row>
    <row r="104" spans="1:60" s="120" customFormat="1" ht="11.25" customHeight="1">
      <c r="A104" s="152" t="s">
        <v>360</v>
      </c>
      <c r="B104" s="152"/>
      <c r="C104" s="125">
        <f aca="true" t="shared" si="36" ref="C104:AP104">+C88+C94+C100+C102</f>
        <v>156426077</v>
      </c>
      <c r="D104" s="125">
        <f t="shared" si="36"/>
        <v>67669904</v>
      </c>
      <c r="E104" s="125">
        <f t="shared" si="36"/>
        <v>187856735</v>
      </c>
      <c r="F104" s="125">
        <f t="shared" si="36"/>
        <v>180049302</v>
      </c>
      <c r="G104" s="125">
        <f t="shared" si="36"/>
        <v>69628158</v>
      </c>
      <c r="H104" s="125">
        <f t="shared" si="36"/>
        <v>3728391</v>
      </c>
      <c r="I104" s="125">
        <f t="shared" si="36"/>
        <v>46325670</v>
      </c>
      <c r="J104" s="125">
        <f t="shared" si="36"/>
        <v>7064513</v>
      </c>
      <c r="K104" s="125">
        <f>+K88+K94+K100+K102</f>
        <v>8442599</v>
      </c>
      <c r="L104" s="125">
        <f t="shared" si="36"/>
        <v>41382819</v>
      </c>
      <c r="M104" s="125">
        <f t="shared" si="36"/>
        <v>32675798</v>
      </c>
      <c r="N104" s="125">
        <f t="shared" si="36"/>
        <v>24233236</v>
      </c>
      <c r="O104" s="125">
        <f t="shared" si="36"/>
        <v>3000029</v>
      </c>
      <c r="P104" s="125">
        <f t="shared" si="36"/>
        <v>21084183</v>
      </c>
      <c r="Q104" s="125">
        <f>+Q88+Q94+Q100+Q102</f>
        <v>7642529</v>
      </c>
      <c r="R104" s="125">
        <f t="shared" si="36"/>
        <v>26227815</v>
      </c>
      <c r="S104" s="125">
        <f>+S88+S94+S100+S102</f>
        <v>22145651</v>
      </c>
      <c r="T104" s="125">
        <f t="shared" si="36"/>
        <v>22046933</v>
      </c>
      <c r="U104" s="125">
        <f t="shared" si="36"/>
        <v>21940590</v>
      </c>
      <c r="V104" s="125">
        <f t="shared" si="36"/>
        <v>20678257</v>
      </c>
      <c r="W104" s="125">
        <f>+W88+W94+W100+W102</f>
        <v>18614234</v>
      </c>
      <c r="X104" s="125">
        <f t="shared" si="36"/>
        <v>18283265</v>
      </c>
      <c r="Y104" s="125">
        <f t="shared" si="36"/>
        <v>17652399</v>
      </c>
      <c r="Z104" s="125">
        <f t="shared" si="36"/>
        <v>14936513</v>
      </c>
      <c r="AA104" s="125">
        <f>+AA88+AA94+AA100+AA102</f>
        <v>1226500</v>
      </c>
      <c r="AB104" s="125">
        <f>+AB88+AB94+AB100+AB102</f>
        <v>1588580</v>
      </c>
      <c r="AC104" s="125">
        <f>+AC88+AC94+AC100+AC102</f>
        <v>13271719</v>
      </c>
      <c r="AD104" s="125">
        <f t="shared" si="36"/>
        <v>11749371</v>
      </c>
      <c r="AE104" s="125">
        <f>+AE88+AE94+AE100+AE102</f>
        <v>11576018</v>
      </c>
      <c r="AF104" s="125">
        <f t="shared" si="36"/>
        <v>10695930</v>
      </c>
      <c r="AG104" s="125">
        <f t="shared" si="36"/>
        <v>6265508</v>
      </c>
      <c r="AH104" s="125">
        <f t="shared" si="36"/>
        <v>3342920</v>
      </c>
      <c r="AI104" s="125">
        <f t="shared" si="36"/>
        <v>186129</v>
      </c>
      <c r="AJ104" s="125">
        <f t="shared" si="36"/>
        <v>3332256</v>
      </c>
      <c r="AK104" s="125">
        <f t="shared" si="36"/>
        <v>2910238</v>
      </c>
      <c r="AL104" s="125">
        <f t="shared" si="36"/>
        <v>2637386</v>
      </c>
      <c r="AM104" s="125">
        <f t="shared" si="36"/>
        <v>2147153</v>
      </c>
      <c r="AN104" s="125">
        <f t="shared" si="36"/>
        <v>246645</v>
      </c>
      <c r="AO104" s="125">
        <f>+AO88+AO94+AO100+AO102</f>
        <v>2080882</v>
      </c>
      <c r="AP104" s="125">
        <f t="shared" si="36"/>
        <v>1877012</v>
      </c>
      <c r="AQ104" s="125">
        <f aca="true" t="shared" si="37" ref="AQ104:BB104">+AQ88+AQ94+AQ100+AQ102</f>
        <v>1598629</v>
      </c>
      <c r="AR104" s="125">
        <f t="shared" si="37"/>
        <v>1044473</v>
      </c>
      <c r="AS104" s="125">
        <f t="shared" si="37"/>
        <v>734520</v>
      </c>
      <c r="AT104" s="125">
        <f t="shared" si="37"/>
        <v>683879</v>
      </c>
      <c r="AU104" s="125">
        <f t="shared" si="37"/>
        <v>648950</v>
      </c>
      <c r="AV104" s="125">
        <f t="shared" si="37"/>
        <v>523379</v>
      </c>
      <c r="AW104" s="125">
        <f t="shared" si="37"/>
        <v>457851</v>
      </c>
      <c r="AX104" s="125">
        <f t="shared" si="37"/>
        <v>423335</v>
      </c>
      <c r="AY104" s="125">
        <f t="shared" si="37"/>
        <v>217428</v>
      </c>
      <c r="AZ104" s="125">
        <f t="shared" si="37"/>
        <v>71767</v>
      </c>
      <c r="BA104" s="125">
        <f t="shared" si="37"/>
        <v>55886</v>
      </c>
      <c r="BB104" s="125">
        <f t="shared" si="37"/>
        <v>7797</v>
      </c>
      <c r="BC104" s="125"/>
      <c r="BD104" s="13">
        <f>SUM(C104:BB104)</f>
        <v>1121337741</v>
      </c>
      <c r="BE104" s="118"/>
      <c r="BF104" s="13">
        <f t="shared" si="24"/>
        <v>201669781</v>
      </c>
      <c r="BG104" s="13">
        <f t="shared" si="25"/>
        <v>919667960</v>
      </c>
      <c r="BH104" s="118"/>
    </row>
    <row r="105" spans="1:60" ht="7.5" customHeight="1">
      <c r="A105" s="117"/>
      <c r="B105" s="117"/>
      <c r="C105" s="125"/>
      <c r="D105" s="125"/>
      <c r="E105" s="127"/>
      <c r="F105" s="127"/>
      <c r="G105" s="127"/>
      <c r="H105" s="127"/>
      <c r="I105" s="127"/>
      <c r="J105" s="127"/>
      <c r="K105" s="127"/>
      <c r="L105" s="127"/>
      <c r="M105" s="126"/>
      <c r="O105" s="127"/>
      <c r="P105" s="127"/>
      <c r="Q105" s="127"/>
      <c r="R105" s="127"/>
      <c r="S105" s="126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H105" s="127"/>
      <c r="AI105" s="126"/>
      <c r="AJ105" s="127"/>
      <c r="AK105" s="127"/>
      <c r="AL105" s="127"/>
      <c r="AM105" s="127"/>
      <c r="AN105" s="135"/>
      <c r="AO105" s="127"/>
      <c r="AP105" s="127"/>
      <c r="AR105" s="127"/>
      <c r="AT105" s="127"/>
      <c r="AU105" s="127"/>
      <c r="AW105" s="127"/>
      <c r="AX105" s="127"/>
      <c r="AY105" s="127"/>
      <c r="AZ105" s="127"/>
      <c r="BA105" s="127"/>
      <c r="BB105" s="127"/>
      <c r="BC105" s="127"/>
      <c r="BD105" s="13"/>
      <c r="BE105" s="13"/>
      <c r="BF105" s="13"/>
      <c r="BG105" s="13"/>
      <c r="BH105" s="13"/>
    </row>
    <row r="106" spans="1:60" ht="11.25" customHeight="1">
      <c r="A106" s="142" t="s">
        <v>358</v>
      </c>
      <c r="B106" s="142"/>
      <c r="C106" s="125"/>
      <c r="D106" s="125"/>
      <c r="E106" s="127"/>
      <c r="F106" s="127"/>
      <c r="G106" s="127"/>
      <c r="H106" s="127"/>
      <c r="I106" s="127"/>
      <c r="J106" s="127"/>
      <c r="K106" s="127"/>
      <c r="L106" s="127"/>
      <c r="M106" s="126"/>
      <c r="O106" s="127"/>
      <c r="P106" s="127"/>
      <c r="Q106" s="127"/>
      <c r="R106" s="127"/>
      <c r="S106" s="126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H106" s="127"/>
      <c r="AI106" s="126"/>
      <c r="AJ106" s="127"/>
      <c r="AK106" s="127"/>
      <c r="AL106" s="127"/>
      <c r="AM106" s="127"/>
      <c r="AN106" s="135"/>
      <c r="AO106" s="127"/>
      <c r="AP106" s="127"/>
      <c r="AR106" s="127"/>
      <c r="AT106" s="127"/>
      <c r="AU106" s="127"/>
      <c r="AW106" s="127"/>
      <c r="AX106" s="127"/>
      <c r="AY106" s="127"/>
      <c r="AZ106" s="127"/>
      <c r="BA106" s="127"/>
      <c r="BB106" s="127"/>
      <c r="BC106" s="127"/>
      <c r="BD106" s="13"/>
      <c r="BE106" s="13"/>
      <c r="BF106" s="13"/>
      <c r="BG106" s="13"/>
      <c r="BH106" s="13"/>
    </row>
    <row r="107" spans="1:60" ht="11.25" customHeight="1">
      <c r="A107" s="122" t="s">
        <v>348</v>
      </c>
      <c r="B107" s="122"/>
      <c r="C107" s="125">
        <v>41177</v>
      </c>
      <c r="D107" s="125">
        <v>11837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4825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  <c r="AU107" s="13">
        <v>0</v>
      </c>
      <c r="AV107" s="13">
        <v>0</v>
      </c>
      <c r="AW107" s="13">
        <v>0</v>
      </c>
      <c r="AX107" s="13">
        <v>0</v>
      </c>
      <c r="AY107" s="13">
        <v>0</v>
      </c>
      <c r="AZ107" s="13">
        <v>0</v>
      </c>
      <c r="BA107" s="13">
        <v>0</v>
      </c>
      <c r="BB107" s="13">
        <v>0</v>
      </c>
      <c r="BC107" s="13"/>
      <c r="BD107" s="13">
        <f>SUM(C107:BB107)</f>
        <v>57839</v>
      </c>
      <c r="BE107" s="13"/>
      <c r="BF107" s="13">
        <f t="shared" si="24"/>
        <v>46002</v>
      </c>
      <c r="BG107" s="13">
        <f t="shared" si="25"/>
        <v>11837</v>
      </c>
      <c r="BH107" s="13"/>
    </row>
    <row r="108" spans="1:60" ht="11.25" customHeight="1">
      <c r="A108" s="122"/>
      <c r="B108" s="122"/>
      <c r="C108" s="125"/>
      <c r="D108" s="125"/>
      <c r="E108" s="127"/>
      <c r="F108" s="127"/>
      <c r="G108" s="13"/>
      <c r="H108" s="127"/>
      <c r="I108" s="127"/>
      <c r="J108" s="13"/>
      <c r="K108" s="127"/>
      <c r="L108" s="127"/>
      <c r="M108" s="126"/>
      <c r="O108" s="127"/>
      <c r="P108" s="127"/>
      <c r="Q108" s="127"/>
      <c r="R108" s="127"/>
      <c r="S108" s="126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H108" s="127"/>
      <c r="AI108" s="126"/>
      <c r="AJ108" s="127"/>
      <c r="AK108" s="127"/>
      <c r="AL108" s="127"/>
      <c r="AM108" s="127"/>
      <c r="AN108" s="135"/>
      <c r="AO108" s="127"/>
      <c r="AP108" s="127"/>
      <c r="AR108" s="127"/>
      <c r="AT108" s="127"/>
      <c r="AU108" s="127"/>
      <c r="AW108" s="127"/>
      <c r="AX108" s="127"/>
      <c r="AY108" s="127"/>
      <c r="AZ108" s="127"/>
      <c r="BA108" s="127"/>
      <c r="BB108" s="127"/>
      <c r="BC108" s="127"/>
      <c r="BD108" s="13"/>
      <c r="BE108" s="13"/>
      <c r="BF108" s="13"/>
      <c r="BG108" s="13"/>
      <c r="BH108" s="13"/>
    </row>
    <row r="109" spans="1:60" ht="11.25" customHeight="1" hidden="1" outlineLevel="1">
      <c r="A109" s="122" t="s">
        <v>405</v>
      </c>
      <c r="B109" s="122"/>
      <c r="C109" s="125"/>
      <c r="D109" s="125"/>
      <c r="E109" s="127"/>
      <c r="F109" s="127"/>
      <c r="G109" s="127"/>
      <c r="H109" s="127"/>
      <c r="I109" s="127"/>
      <c r="J109" s="127"/>
      <c r="K109" s="127"/>
      <c r="L109" s="127"/>
      <c r="M109" s="126"/>
      <c r="O109" s="127"/>
      <c r="P109" s="127"/>
      <c r="Q109" s="127"/>
      <c r="R109" s="127"/>
      <c r="S109" s="126"/>
      <c r="V109" s="127"/>
      <c r="W109" s="127"/>
      <c r="X109" s="127"/>
      <c r="Y109" s="127">
        <v>0</v>
      </c>
      <c r="Z109" s="127"/>
      <c r="AA109" s="127"/>
      <c r="AB109" s="127"/>
      <c r="AC109" s="127"/>
      <c r="AD109" s="127"/>
      <c r="AE109" s="127"/>
      <c r="AF109" s="127"/>
      <c r="AH109" s="127"/>
      <c r="AI109" s="126"/>
      <c r="AJ109" s="127"/>
      <c r="AK109" s="127"/>
      <c r="AL109" s="127"/>
      <c r="AM109" s="127"/>
      <c r="AN109" s="135"/>
      <c r="AO109" s="127"/>
      <c r="AP109" s="127"/>
      <c r="AR109" s="127"/>
      <c r="AT109" s="127"/>
      <c r="AU109" s="127"/>
      <c r="AW109" s="127"/>
      <c r="AX109" s="127"/>
      <c r="AY109" s="127"/>
      <c r="AZ109" s="127"/>
      <c r="BA109" s="127"/>
      <c r="BB109" s="127"/>
      <c r="BC109" s="127"/>
      <c r="BD109" s="13"/>
      <c r="BE109" s="13"/>
      <c r="BF109" s="13">
        <f t="shared" si="24"/>
        <v>0</v>
      </c>
      <c r="BG109" s="13">
        <f t="shared" si="25"/>
        <v>0</v>
      </c>
      <c r="BH109" s="13"/>
    </row>
    <row r="110" spans="1:60" ht="11.25" customHeight="1" hidden="1" outlineLevel="1">
      <c r="A110" s="117" t="s">
        <v>220</v>
      </c>
      <c r="B110" s="117"/>
      <c r="C110" s="125">
        <v>0</v>
      </c>
      <c r="D110" s="125">
        <v>0</v>
      </c>
      <c r="E110" s="125">
        <v>0</v>
      </c>
      <c r="F110" s="125">
        <v>0</v>
      </c>
      <c r="G110" s="127">
        <v>0</v>
      </c>
      <c r="H110" s="127">
        <v>0</v>
      </c>
      <c r="I110" s="127">
        <v>0</v>
      </c>
      <c r="J110" s="125">
        <v>0</v>
      </c>
      <c r="K110" s="125">
        <v>0</v>
      </c>
      <c r="L110" s="125">
        <v>0</v>
      </c>
      <c r="M110" s="125">
        <v>0</v>
      </c>
      <c r="N110" s="125">
        <v>0</v>
      </c>
      <c r="O110" s="125">
        <v>0</v>
      </c>
      <c r="P110" s="125">
        <v>0</v>
      </c>
      <c r="Q110" s="125">
        <v>0</v>
      </c>
      <c r="R110" s="125">
        <v>0</v>
      </c>
      <c r="S110" s="125">
        <v>0</v>
      </c>
      <c r="T110" s="125">
        <v>0</v>
      </c>
      <c r="U110" s="125">
        <v>0</v>
      </c>
      <c r="V110" s="125">
        <v>5308</v>
      </c>
      <c r="W110" s="125">
        <v>0</v>
      </c>
      <c r="X110" s="125">
        <v>0</v>
      </c>
      <c r="Y110" s="125">
        <v>0</v>
      </c>
      <c r="Z110" s="125">
        <v>0</v>
      </c>
      <c r="AA110" s="125">
        <v>0</v>
      </c>
      <c r="AB110" s="125">
        <v>0</v>
      </c>
      <c r="AC110" s="125">
        <v>0</v>
      </c>
      <c r="AD110" s="125">
        <v>0</v>
      </c>
      <c r="AE110" s="125">
        <v>0</v>
      </c>
      <c r="AF110" s="125">
        <v>0</v>
      </c>
      <c r="AG110" s="13">
        <v>0</v>
      </c>
      <c r="AH110" s="125">
        <v>0</v>
      </c>
      <c r="AI110" s="125">
        <v>0</v>
      </c>
      <c r="AJ110" s="125">
        <v>0</v>
      </c>
      <c r="AK110" s="125">
        <v>0</v>
      </c>
      <c r="AL110" s="125">
        <v>0</v>
      </c>
      <c r="AM110" s="125">
        <v>0</v>
      </c>
      <c r="AN110" s="125">
        <v>0</v>
      </c>
      <c r="AO110" s="125">
        <v>0</v>
      </c>
      <c r="AP110" s="125">
        <v>0</v>
      </c>
      <c r="AQ110" s="125">
        <v>0</v>
      </c>
      <c r="AR110" s="125">
        <v>0</v>
      </c>
      <c r="AS110" s="125">
        <v>0</v>
      </c>
      <c r="AT110" s="125">
        <v>0</v>
      </c>
      <c r="AU110" s="125">
        <v>0</v>
      </c>
      <c r="AV110" s="125">
        <v>0</v>
      </c>
      <c r="AW110" s="125">
        <v>0</v>
      </c>
      <c r="AX110" s="125">
        <v>0</v>
      </c>
      <c r="AY110" s="125">
        <v>0</v>
      </c>
      <c r="AZ110" s="125">
        <v>0</v>
      </c>
      <c r="BA110" s="125">
        <v>0</v>
      </c>
      <c r="BB110" s="125">
        <v>0</v>
      </c>
      <c r="BC110" s="125"/>
      <c r="BD110" s="13">
        <f>SUM(C110:BB110)</f>
        <v>5308</v>
      </c>
      <c r="BE110" s="13"/>
      <c r="BF110" s="13">
        <f t="shared" si="24"/>
        <v>0</v>
      </c>
      <c r="BG110" s="13">
        <f t="shared" si="25"/>
        <v>5308</v>
      </c>
      <c r="BH110" s="13"/>
    </row>
    <row r="111" spans="1:60" ht="11.25" customHeight="1" hidden="1" outlineLevel="1">
      <c r="A111" s="117" t="s">
        <v>221</v>
      </c>
      <c r="B111" s="117"/>
      <c r="C111" s="125">
        <v>0</v>
      </c>
      <c r="D111" s="125">
        <v>0</v>
      </c>
      <c r="E111" s="125">
        <v>0</v>
      </c>
      <c r="F111" s="125">
        <v>0</v>
      </c>
      <c r="G111" s="127">
        <v>0</v>
      </c>
      <c r="H111" s="127">
        <v>0</v>
      </c>
      <c r="I111" s="127">
        <v>335210</v>
      </c>
      <c r="J111" s="125">
        <v>2266</v>
      </c>
      <c r="K111" s="125">
        <v>0</v>
      </c>
      <c r="L111" s="125">
        <v>0</v>
      </c>
      <c r="M111" s="125">
        <v>0</v>
      </c>
      <c r="N111" s="125">
        <v>0</v>
      </c>
      <c r="O111" s="125">
        <v>0</v>
      </c>
      <c r="P111" s="125">
        <v>0</v>
      </c>
      <c r="Q111" s="125">
        <v>0</v>
      </c>
      <c r="R111" s="125">
        <v>0</v>
      </c>
      <c r="S111" s="125">
        <v>0</v>
      </c>
      <c r="T111" s="125">
        <v>3230</v>
      </c>
      <c r="U111" s="125">
        <v>0</v>
      </c>
      <c r="V111" s="125">
        <v>0</v>
      </c>
      <c r="W111" s="125">
        <v>0</v>
      </c>
      <c r="X111" s="125">
        <v>0</v>
      </c>
      <c r="Y111" s="125">
        <v>0</v>
      </c>
      <c r="Z111" s="125">
        <v>0</v>
      </c>
      <c r="AA111" s="125">
        <v>0</v>
      </c>
      <c r="AB111" s="125">
        <v>0</v>
      </c>
      <c r="AC111" s="125">
        <v>0</v>
      </c>
      <c r="AD111" s="125">
        <v>0</v>
      </c>
      <c r="AE111" s="125">
        <v>0</v>
      </c>
      <c r="AF111" s="125">
        <v>0</v>
      </c>
      <c r="AG111" s="13">
        <v>0</v>
      </c>
      <c r="AH111" s="125">
        <v>0</v>
      </c>
      <c r="AI111" s="125">
        <v>0</v>
      </c>
      <c r="AJ111" s="125">
        <v>0</v>
      </c>
      <c r="AK111" s="125">
        <v>0</v>
      </c>
      <c r="AL111" s="125">
        <v>0</v>
      </c>
      <c r="AM111" s="125">
        <v>0</v>
      </c>
      <c r="AN111" s="125">
        <v>0</v>
      </c>
      <c r="AO111" s="125">
        <v>0</v>
      </c>
      <c r="AP111" s="125">
        <v>0</v>
      </c>
      <c r="AQ111" s="125">
        <v>0</v>
      </c>
      <c r="AR111" s="125">
        <v>0</v>
      </c>
      <c r="AS111" s="125">
        <v>0</v>
      </c>
      <c r="AT111" s="125">
        <v>0</v>
      </c>
      <c r="AU111" s="125">
        <v>0</v>
      </c>
      <c r="AV111" s="125">
        <v>0</v>
      </c>
      <c r="AW111" s="125">
        <v>0</v>
      </c>
      <c r="AX111" s="125">
        <v>0</v>
      </c>
      <c r="AY111" s="125">
        <v>0</v>
      </c>
      <c r="AZ111" s="125">
        <v>0</v>
      </c>
      <c r="BA111" s="125">
        <v>0</v>
      </c>
      <c r="BB111" s="125">
        <v>0</v>
      </c>
      <c r="BC111" s="125"/>
      <c r="BD111" s="13">
        <f>SUM(C111:BB111)</f>
        <v>340706</v>
      </c>
      <c r="BE111" s="13"/>
      <c r="BF111" s="13">
        <f t="shared" si="24"/>
        <v>0</v>
      </c>
      <c r="BG111" s="13">
        <f t="shared" si="25"/>
        <v>340706</v>
      </c>
      <c r="BH111" s="13"/>
    </row>
    <row r="112" spans="1:60" ht="11.25" customHeight="1" hidden="1" outlineLevel="1">
      <c r="A112" s="13" t="s">
        <v>222</v>
      </c>
      <c r="B112" s="13"/>
      <c r="C112" s="125">
        <v>0</v>
      </c>
      <c r="D112" s="125">
        <v>0</v>
      </c>
      <c r="E112" s="125">
        <v>0</v>
      </c>
      <c r="F112" s="125">
        <v>0</v>
      </c>
      <c r="G112" s="127">
        <v>0</v>
      </c>
      <c r="H112" s="127">
        <v>0</v>
      </c>
      <c r="I112" s="127">
        <v>0</v>
      </c>
      <c r="J112" s="125">
        <v>0</v>
      </c>
      <c r="K112" s="125">
        <v>0</v>
      </c>
      <c r="L112" s="125">
        <v>0</v>
      </c>
      <c r="M112" s="125">
        <v>0</v>
      </c>
      <c r="N112" s="125">
        <v>0</v>
      </c>
      <c r="O112" s="125">
        <v>0</v>
      </c>
      <c r="P112" s="125">
        <v>0</v>
      </c>
      <c r="Q112" s="125">
        <v>0</v>
      </c>
      <c r="R112" s="125">
        <v>0</v>
      </c>
      <c r="S112" s="125">
        <v>0</v>
      </c>
      <c r="T112" s="125">
        <v>0</v>
      </c>
      <c r="U112" s="125">
        <v>0</v>
      </c>
      <c r="V112" s="125">
        <v>0</v>
      </c>
      <c r="W112" s="125">
        <v>0</v>
      </c>
      <c r="X112" s="125">
        <v>0</v>
      </c>
      <c r="Y112" s="125">
        <v>0</v>
      </c>
      <c r="Z112" s="125">
        <v>0</v>
      </c>
      <c r="AA112" s="125">
        <v>0</v>
      </c>
      <c r="AB112" s="125">
        <v>0</v>
      </c>
      <c r="AC112" s="125">
        <v>0</v>
      </c>
      <c r="AD112" s="125">
        <v>0</v>
      </c>
      <c r="AE112" s="125">
        <v>0</v>
      </c>
      <c r="AF112" s="125">
        <v>0</v>
      </c>
      <c r="AG112" s="13">
        <v>0</v>
      </c>
      <c r="AH112" s="125">
        <v>0</v>
      </c>
      <c r="AI112" s="125">
        <v>0</v>
      </c>
      <c r="AJ112" s="125">
        <v>0</v>
      </c>
      <c r="AK112" s="125">
        <v>0</v>
      </c>
      <c r="AL112" s="125">
        <v>0</v>
      </c>
      <c r="AM112" s="125">
        <v>0</v>
      </c>
      <c r="AN112" s="125">
        <v>0</v>
      </c>
      <c r="AO112" s="125">
        <v>0</v>
      </c>
      <c r="AP112" s="125">
        <v>0</v>
      </c>
      <c r="AQ112" s="125">
        <v>0</v>
      </c>
      <c r="AR112" s="125">
        <v>0</v>
      </c>
      <c r="AS112" s="125">
        <v>0</v>
      </c>
      <c r="AT112" s="125">
        <v>0</v>
      </c>
      <c r="AU112" s="125">
        <v>0</v>
      </c>
      <c r="AV112" s="125">
        <v>0</v>
      </c>
      <c r="AW112" s="125">
        <v>0</v>
      </c>
      <c r="AX112" s="125">
        <v>0</v>
      </c>
      <c r="AY112" s="125">
        <v>0</v>
      </c>
      <c r="AZ112" s="125">
        <v>0</v>
      </c>
      <c r="BA112" s="125">
        <v>0</v>
      </c>
      <c r="BB112" s="125">
        <v>0</v>
      </c>
      <c r="BC112" s="125"/>
      <c r="BD112" s="13">
        <f>SUM(C112:BB112)</f>
        <v>0</v>
      </c>
      <c r="BE112" s="13"/>
      <c r="BF112" s="13">
        <f t="shared" si="24"/>
        <v>0</v>
      </c>
      <c r="BG112" s="13">
        <f t="shared" si="25"/>
        <v>0</v>
      </c>
      <c r="BH112" s="13"/>
    </row>
    <row r="113" spans="1:60" ht="11.25" customHeight="1" hidden="1" outlineLevel="1">
      <c r="A113" s="13" t="s">
        <v>223</v>
      </c>
      <c r="B113" s="13"/>
      <c r="C113" s="125">
        <v>646490</v>
      </c>
      <c r="D113" s="125">
        <v>183631</v>
      </c>
      <c r="E113" s="125">
        <v>1008393</v>
      </c>
      <c r="F113" s="125">
        <v>347096</v>
      </c>
      <c r="G113" s="125">
        <v>3581125</v>
      </c>
      <c r="H113" s="125">
        <v>0</v>
      </c>
      <c r="I113" s="125">
        <v>85966</v>
      </c>
      <c r="J113" s="125">
        <v>-50100</v>
      </c>
      <c r="K113" s="125">
        <v>2688</v>
      </c>
      <c r="L113" s="125">
        <v>36339</v>
      </c>
      <c r="M113" s="125">
        <v>68114</v>
      </c>
      <c r="N113" s="125">
        <v>18189</v>
      </c>
      <c r="O113" s="125">
        <v>2252</v>
      </c>
      <c r="P113" s="125">
        <v>37270</v>
      </c>
      <c r="Q113" s="125">
        <v>16253</v>
      </c>
      <c r="R113" s="125">
        <v>110523</v>
      </c>
      <c r="S113" s="125">
        <v>2894</v>
      </c>
      <c r="T113" s="125">
        <v>245022</v>
      </c>
      <c r="U113" s="125">
        <v>20864</v>
      </c>
      <c r="V113" s="125">
        <v>7033</v>
      </c>
      <c r="W113" s="125">
        <v>67590</v>
      </c>
      <c r="X113" s="125">
        <v>47685</v>
      </c>
      <c r="Y113" s="125">
        <v>1514</v>
      </c>
      <c r="Z113" s="125">
        <v>11175</v>
      </c>
      <c r="AA113" s="125">
        <v>918</v>
      </c>
      <c r="AB113" s="125">
        <v>1436</v>
      </c>
      <c r="AC113" s="125">
        <v>39742</v>
      </c>
      <c r="AD113" s="125">
        <v>9184</v>
      </c>
      <c r="AE113" s="125">
        <v>113997</v>
      </c>
      <c r="AF113" s="5">
        <v>16340</v>
      </c>
      <c r="AG113" s="13">
        <v>237</v>
      </c>
      <c r="AH113" s="125">
        <v>9367</v>
      </c>
      <c r="AI113" s="125">
        <v>1001</v>
      </c>
      <c r="AJ113" s="125">
        <v>3622</v>
      </c>
      <c r="AK113" s="125">
        <v>527</v>
      </c>
      <c r="AL113" s="125">
        <v>1085</v>
      </c>
      <c r="AM113" s="125">
        <v>2216</v>
      </c>
      <c r="AN113" s="125">
        <v>705</v>
      </c>
      <c r="AO113" s="125">
        <v>17361</v>
      </c>
      <c r="AP113" s="125">
        <v>17481</v>
      </c>
      <c r="AQ113" s="125">
        <v>2303</v>
      </c>
      <c r="AR113" s="125">
        <v>13984</v>
      </c>
      <c r="AS113" s="13">
        <v>1306</v>
      </c>
      <c r="AT113" s="125">
        <v>1921</v>
      </c>
      <c r="AU113" s="125">
        <v>1175</v>
      </c>
      <c r="AV113" s="125">
        <v>1979</v>
      </c>
      <c r="AW113" s="125">
        <v>0</v>
      </c>
      <c r="AX113" s="125">
        <v>3446</v>
      </c>
      <c r="AY113" s="125">
        <v>4849</v>
      </c>
      <c r="AZ113" s="125">
        <v>0</v>
      </c>
      <c r="BA113" s="125">
        <v>0</v>
      </c>
      <c r="BB113" s="125">
        <v>15</v>
      </c>
      <c r="BC113" s="125"/>
      <c r="BD113" s="13">
        <f>SUM(C113:BB113)</f>
        <v>6764203</v>
      </c>
      <c r="BE113" s="13"/>
      <c r="BF113" s="13">
        <f t="shared" si="24"/>
        <v>890573</v>
      </c>
      <c r="BG113" s="13">
        <f t="shared" si="25"/>
        <v>5873630</v>
      </c>
      <c r="BH113" s="13"/>
    </row>
    <row r="114" spans="1:60" ht="11.25" customHeight="1" collapsed="1">
      <c r="A114" s="122" t="s">
        <v>224</v>
      </c>
      <c r="B114" s="122"/>
      <c r="C114" s="125">
        <f aca="true" t="shared" si="38" ref="C114:AP114">SUM(C110:C113)</f>
        <v>646490</v>
      </c>
      <c r="D114" s="125">
        <f t="shared" si="38"/>
        <v>183631</v>
      </c>
      <c r="E114" s="125">
        <f t="shared" si="38"/>
        <v>1008393</v>
      </c>
      <c r="F114" s="125">
        <f t="shared" si="38"/>
        <v>347096</v>
      </c>
      <c r="G114" s="125">
        <f t="shared" si="38"/>
        <v>3581125</v>
      </c>
      <c r="H114" s="125">
        <f t="shared" si="38"/>
        <v>0</v>
      </c>
      <c r="I114" s="125">
        <f t="shared" si="38"/>
        <v>421176</v>
      </c>
      <c r="J114" s="125">
        <f t="shared" si="38"/>
        <v>-47834</v>
      </c>
      <c r="K114" s="125">
        <f>SUM(K110:K113)</f>
        <v>2688</v>
      </c>
      <c r="L114" s="125">
        <f t="shared" si="38"/>
        <v>36339</v>
      </c>
      <c r="M114" s="125">
        <f t="shared" si="38"/>
        <v>68114</v>
      </c>
      <c r="N114" s="125">
        <f t="shared" si="38"/>
        <v>18189</v>
      </c>
      <c r="O114" s="125">
        <f t="shared" si="38"/>
        <v>2252</v>
      </c>
      <c r="P114" s="125">
        <f t="shared" si="38"/>
        <v>37270</v>
      </c>
      <c r="Q114" s="125">
        <f t="shared" si="38"/>
        <v>16253</v>
      </c>
      <c r="R114" s="125">
        <f t="shared" si="38"/>
        <v>110523</v>
      </c>
      <c r="S114" s="125">
        <f>SUM(S110:S113)</f>
        <v>2894</v>
      </c>
      <c r="T114" s="125">
        <f t="shared" si="38"/>
        <v>248252</v>
      </c>
      <c r="U114" s="125">
        <f t="shared" si="38"/>
        <v>20864</v>
      </c>
      <c r="V114" s="125">
        <f t="shared" si="38"/>
        <v>12341</v>
      </c>
      <c r="W114" s="125">
        <f>SUM(W110:W113)</f>
        <v>67590</v>
      </c>
      <c r="X114" s="125">
        <f t="shared" si="38"/>
        <v>47685</v>
      </c>
      <c r="Y114" s="125">
        <f t="shared" si="38"/>
        <v>1514</v>
      </c>
      <c r="Z114" s="125">
        <f t="shared" si="38"/>
        <v>11175</v>
      </c>
      <c r="AA114" s="125">
        <f>SUM(AA110:AA113)</f>
        <v>918</v>
      </c>
      <c r="AB114" s="125">
        <f>SUM(AB110:AB113)</f>
        <v>1436</v>
      </c>
      <c r="AC114" s="125">
        <f>SUM(AC110:AC113)</f>
        <v>39742</v>
      </c>
      <c r="AD114" s="125">
        <f t="shared" si="38"/>
        <v>9184</v>
      </c>
      <c r="AE114" s="125">
        <f>SUM(AE110:AE113)</f>
        <v>113997</v>
      </c>
      <c r="AF114" s="125">
        <f t="shared" si="38"/>
        <v>16340</v>
      </c>
      <c r="AG114" s="125">
        <f t="shared" si="38"/>
        <v>237</v>
      </c>
      <c r="AH114" s="125">
        <f t="shared" si="38"/>
        <v>9367</v>
      </c>
      <c r="AI114" s="125">
        <f t="shared" si="38"/>
        <v>1001</v>
      </c>
      <c r="AJ114" s="125">
        <f t="shared" si="38"/>
        <v>3622</v>
      </c>
      <c r="AK114" s="125">
        <f t="shared" si="38"/>
        <v>527</v>
      </c>
      <c r="AL114" s="125">
        <f t="shared" si="38"/>
        <v>1085</v>
      </c>
      <c r="AM114" s="125">
        <f t="shared" si="38"/>
        <v>2216</v>
      </c>
      <c r="AN114" s="125">
        <f t="shared" si="38"/>
        <v>705</v>
      </c>
      <c r="AO114" s="125">
        <f>SUM(AO110:AO113)</f>
        <v>17361</v>
      </c>
      <c r="AP114" s="125">
        <f t="shared" si="38"/>
        <v>17481</v>
      </c>
      <c r="AQ114" s="125">
        <f aca="true" t="shared" si="39" ref="AQ114:BB114">SUM(AQ110:AQ113)</f>
        <v>2303</v>
      </c>
      <c r="AR114" s="125">
        <f t="shared" si="39"/>
        <v>13984</v>
      </c>
      <c r="AS114" s="125">
        <f t="shared" si="39"/>
        <v>1306</v>
      </c>
      <c r="AT114" s="125">
        <f t="shared" si="39"/>
        <v>1921</v>
      </c>
      <c r="AU114" s="125">
        <f t="shared" si="39"/>
        <v>1175</v>
      </c>
      <c r="AV114" s="125">
        <f t="shared" si="39"/>
        <v>1979</v>
      </c>
      <c r="AW114" s="125">
        <f t="shared" si="39"/>
        <v>0</v>
      </c>
      <c r="AX114" s="125">
        <f t="shared" si="39"/>
        <v>3446</v>
      </c>
      <c r="AY114" s="125">
        <f t="shared" si="39"/>
        <v>4849</v>
      </c>
      <c r="AZ114" s="125">
        <f t="shared" si="39"/>
        <v>0</v>
      </c>
      <c r="BA114" s="125">
        <f t="shared" si="39"/>
        <v>0</v>
      </c>
      <c r="BB114" s="125">
        <f t="shared" si="39"/>
        <v>15</v>
      </c>
      <c r="BC114" s="125"/>
      <c r="BD114" s="13">
        <f>SUM(C114:BB114)</f>
        <v>7110217</v>
      </c>
      <c r="BE114" s="13"/>
      <c r="BF114" s="13">
        <f t="shared" si="24"/>
        <v>890573</v>
      </c>
      <c r="BG114" s="13">
        <f t="shared" si="25"/>
        <v>6219644</v>
      </c>
      <c r="BH114" s="13"/>
    </row>
    <row r="115" spans="1:60" ht="11.25" customHeight="1">
      <c r="A115" s="122"/>
      <c r="B115" s="122"/>
      <c r="C115" s="125"/>
      <c r="D115" s="125"/>
      <c r="E115" s="127"/>
      <c r="F115" s="127"/>
      <c r="G115" s="127"/>
      <c r="H115" s="127"/>
      <c r="I115" s="127"/>
      <c r="J115" s="127"/>
      <c r="K115" s="127"/>
      <c r="L115" s="127"/>
      <c r="M115" s="125"/>
      <c r="O115" s="127"/>
      <c r="P115" s="127"/>
      <c r="Q115" s="127"/>
      <c r="R115" s="127"/>
      <c r="S115" s="126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H115" s="127"/>
      <c r="AI115" s="126"/>
      <c r="AJ115" s="127"/>
      <c r="AK115" s="127"/>
      <c r="AL115" s="127"/>
      <c r="AM115" s="127"/>
      <c r="AN115" s="135"/>
      <c r="AO115" s="127"/>
      <c r="AP115" s="127"/>
      <c r="AR115" s="127"/>
      <c r="AS115" s="13"/>
      <c r="AT115" s="127"/>
      <c r="AU115" s="127"/>
      <c r="AW115" s="127">
        <v>0</v>
      </c>
      <c r="AX115" s="127"/>
      <c r="AY115" s="127"/>
      <c r="AZ115" s="127"/>
      <c r="BA115" s="127"/>
      <c r="BB115" s="127"/>
      <c r="BC115" s="127"/>
      <c r="BD115" s="13"/>
      <c r="BE115" s="13"/>
      <c r="BF115" s="13"/>
      <c r="BG115" s="13"/>
      <c r="BH115" s="13"/>
    </row>
    <row r="116" spans="1:60" ht="11.25" customHeight="1">
      <c r="A116" s="122" t="s">
        <v>349</v>
      </c>
      <c r="B116" s="122"/>
      <c r="C116" s="125">
        <v>0</v>
      </c>
      <c r="D116" s="125">
        <v>0</v>
      </c>
      <c r="E116" s="13">
        <v>0</v>
      </c>
      <c r="F116" s="13">
        <v>0</v>
      </c>
      <c r="G116" s="13">
        <v>21408</v>
      </c>
      <c r="H116" s="13">
        <v>0</v>
      </c>
      <c r="I116" s="13">
        <v>0</v>
      </c>
      <c r="J116" s="13">
        <v>0</v>
      </c>
      <c r="K116" s="125">
        <v>0</v>
      </c>
      <c r="L116" s="13">
        <v>0</v>
      </c>
      <c r="M116" s="125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10034</v>
      </c>
      <c r="AE116" s="13">
        <v>0</v>
      </c>
      <c r="AF116" s="4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1061</v>
      </c>
      <c r="AM116" s="13">
        <v>0</v>
      </c>
      <c r="AN116" s="13">
        <v>0</v>
      </c>
      <c r="AO116" s="13">
        <v>0</v>
      </c>
      <c r="AP116" s="13">
        <v>0</v>
      </c>
      <c r="AQ116" s="13">
        <v>0</v>
      </c>
      <c r="AR116" s="13">
        <v>0</v>
      </c>
      <c r="AS116" s="116">
        <v>0</v>
      </c>
      <c r="AT116" s="13">
        <v>0</v>
      </c>
      <c r="AU116" s="13">
        <v>0</v>
      </c>
      <c r="AV116" s="13">
        <v>6541</v>
      </c>
      <c r="AW116" s="13">
        <v>0</v>
      </c>
      <c r="AX116" s="13">
        <v>0</v>
      </c>
      <c r="AY116" s="13">
        <v>0</v>
      </c>
      <c r="AZ116" s="13">
        <v>0</v>
      </c>
      <c r="BA116" s="13">
        <v>0</v>
      </c>
      <c r="BB116" s="13">
        <v>0</v>
      </c>
      <c r="BC116" s="13"/>
      <c r="BD116" s="13">
        <f>SUM(C116:BB116)</f>
        <v>39044</v>
      </c>
      <c r="BE116" s="13"/>
      <c r="BF116" s="13">
        <f t="shared" si="24"/>
        <v>0</v>
      </c>
      <c r="BG116" s="13">
        <f t="shared" si="25"/>
        <v>39044</v>
      </c>
      <c r="BH116" s="13"/>
    </row>
    <row r="117" spans="1:60" ht="11.25" customHeight="1">
      <c r="A117" s="118"/>
      <c r="B117" s="118"/>
      <c r="C117" s="125"/>
      <c r="D117" s="125"/>
      <c r="E117" s="127"/>
      <c r="F117" s="127"/>
      <c r="G117" s="127"/>
      <c r="H117" s="127"/>
      <c r="I117" s="127"/>
      <c r="J117" s="127"/>
      <c r="K117" s="127"/>
      <c r="L117" s="127"/>
      <c r="M117" s="125"/>
      <c r="O117" s="127"/>
      <c r="P117" s="127"/>
      <c r="Q117" s="127"/>
      <c r="R117" s="127"/>
      <c r="S117" s="126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H117" s="127"/>
      <c r="AI117" s="126"/>
      <c r="AJ117" s="127"/>
      <c r="AK117" s="127"/>
      <c r="AL117" s="127"/>
      <c r="AM117" s="127"/>
      <c r="AN117" s="135"/>
      <c r="AO117" s="127"/>
      <c r="AP117" s="127"/>
      <c r="AR117" s="127"/>
      <c r="AS117" s="118"/>
      <c r="AT117" s="127"/>
      <c r="AU117" s="127"/>
      <c r="AW117" s="127"/>
      <c r="AX117" s="127"/>
      <c r="AY117" s="127"/>
      <c r="AZ117" s="127"/>
      <c r="BA117" s="127"/>
      <c r="BB117" s="127"/>
      <c r="BC117" s="127"/>
      <c r="BD117" s="13"/>
      <c r="BE117" s="13"/>
      <c r="BF117" s="13"/>
      <c r="BG117" s="13"/>
      <c r="BH117" s="13"/>
    </row>
    <row r="118" spans="1:60" s="120" customFormat="1" ht="11.25" customHeight="1">
      <c r="A118" s="152" t="s">
        <v>361</v>
      </c>
      <c r="B118" s="152"/>
      <c r="C118" s="125">
        <f aca="true" t="shared" si="40" ref="C118:AP118">+C107+C114+C116</f>
        <v>687667</v>
      </c>
      <c r="D118" s="125">
        <f t="shared" si="40"/>
        <v>195468</v>
      </c>
      <c r="E118" s="125">
        <f t="shared" si="40"/>
        <v>1008393</v>
      </c>
      <c r="F118" s="125">
        <f t="shared" si="40"/>
        <v>347096</v>
      </c>
      <c r="G118" s="125">
        <f t="shared" si="40"/>
        <v>3602533</v>
      </c>
      <c r="H118" s="125">
        <f t="shared" si="40"/>
        <v>0</v>
      </c>
      <c r="I118" s="125">
        <f t="shared" si="40"/>
        <v>421176</v>
      </c>
      <c r="J118" s="125">
        <f t="shared" si="40"/>
        <v>-47834</v>
      </c>
      <c r="K118" s="125">
        <f>+K107+K114+K116</f>
        <v>2688</v>
      </c>
      <c r="L118" s="125">
        <f t="shared" si="40"/>
        <v>36339</v>
      </c>
      <c r="M118" s="125">
        <f t="shared" si="40"/>
        <v>68114</v>
      </c>
      <c r="N118" s="125">
        <f t="shared" si="40"/>
        <v>18189</v>
      </c>
      <c r="O118" s="125">
        <f t="shared" si="40"/>
        <v>2252</v>
      </c>
      <c r="P118" s="125">
        <f t="shared" si="40"/>
        <v>37270</v>
      </c>
      <c r="Q118" s="125">
        <f t="shared" si="40"/>
        <v>16253</v>
      </c>
      <c r="R118" s="125">
        <f t="shared" si="40"/>
        <v>110523</v>
      </c>
      <c r="S118" s="125">
        <f>+S107+S114+S116</f>
        <v>2894</v>
      </c>
      <c r="T118" s="125">
        <f t="shared" si="40"/>
        <v>248252</v>
      </c>
      <c r="U118" s="125">
        <f t="shared" si="40"/>
        <v>20864</v>
      </c>
      <c r="V118" s="125">
        <f t="shared" si="40"/>
        <v>12341</v>
      </c>
      <c r="W118" s="125">
        <f>+W107+W114+W116</f>
        <v>72415</v>
      </c>
      <c r="X118" s="125">
        <f t="shared" si="40"/>
        <v>47685</v>
      </c>
      <c r="Y118" s="125">
        <f t="shared" si="40"/>
        <v>1514</v>
      </c>
      <c r="Z118" s="125">
        <f t="shared" si="40"/>
        <v>11175</v>
      </c>
      <c r="AA118" s="125">
        <f>+AA107+AA114+AA116</f>
        <v>918</v>
      </c>
      <c r="AB118" s="125">
        <f>+AB107+AB114+AB116</f>
        <v>1436</v>
      </c>
      <c r="AC118" s="125">
        <f>+AC107+AC114+AC116</f>
        <v>39742</v>
      </c>
      <c r="AD118" s="125">
        <f t="shared" si="40"/>
        <v>19218</v>
      </c>
      <c r="AE118" s="125">
        <f>+AE107+AE114+AE116</f>
        <v>113997</v>
      </c>
      <c r="AF118" s="125">
        <f t="shared" si="40"/>
        <v>16340</v>
      </c>
      <c r="AG118" s="125">
        <f t="shared" si="40"/>
        <v>237</v>
      </c>
      <c r="AH118" s="125">
        <f t="shared" si="40"/>
        <v>9367</v>
      </c>
      <c r="AI118" s="125">
        <f t="shared" si="40"/>
        <v>1001</v>
      </c>
      <c r="AJ118" s="125">
        <f t="shared" si="40"/>
        <v>3622</v>
      </c>
      <c r="AK118" s="125">
        <f t="shared" si="40"/>
        <v>527</v>
      </c>
      <c r="AL118" s="125">
        <f t="shared" si="40"/>
        <v>2146</v>
      </c>
      <c r="AM118" s="125">
        <f t="shared" si="40"/>
        <v>2216</v>
      </c>
      <c r="AN118" s="125">
        <f t="shared" si="40"/>
        <v>705</v>
      </c>
      <c r="AO118" s="125">
        <f>+AO107+AO114+AO116</f>
        <v>17361</v>
      </c>
      <c r="AP118" s="125">
        <f t="shared" si="40"/>
        <v>17481</v>
      </c>
      <c r="AQ118" s="125">
        <f aca="true" t="shared" si="41" ref="AQ118:BB118">+AQ107+AQ114+AQ116</f>
        <v>2303</v>
      </c>
      <c r="AR118" s="125">
        <f t="shared" si="41"/>
        <v>13984</v>
      </c>
      <c r="AS118" s="125">
        <f t="shared" si="41"/>
        <v>1306</v>
      </c>
      <c r="AT118" s="125">
        <f t="shared" si="41"/>
        <v>1921</v>
      </c>
      <c r="AU118" s="125">
        <f t="shared" si="41"/>
        <v>1175</v>
      </c>
      <c r="AV118" s="125">
        <f t="shared" si="41"/>
        <v>8520</v>
      </c>
      <c r="AW118" s="125">
        <f t="shared" si="41"/>
        <v>0</v>
      </c>
      <c r="AX118" s="125">
        <f t="shared" si="41"/>
        <v>3446</v>
      </c>
      <c r="AY118" s="125">
        <f t="shared" si="41"/>
        <v>4849</v>
      </c>
      <c r="AZ118" s="125">
        <f t="shared" si="41"/>
        <v>0</v>
      </c>
      <c r="BA118" s="125">
        <f t="shared" si="41"/>
        <v>0</v>
      </c>
      <c r="BB118" s="125">
        <f t="shared" si="41"/>
        <v>15</v>
      </c>
      <c r="BC118" s="125"/>
      <c r="BD118" s="13">
        <f>SUM(C118:BB118)</f>
        <v>7207100</v>
      </c>
      <c r="BE118" s="118"/>
      <c r="BF118" s="13">
        <f t="shared" si="24"/>
        <v>936575</v>
      </c>
      <c r="BG118" s="13">
        <f t="shared" si="25"/>
        <v>6270525</v>
      </c>
      <c r="BH118" s="118"/>
    </row>
    <row r="119" spans="1:60" ht="11.25" customHeight="1">
      <c r="A119" s="136"/>
      <c r="B119" s="136"/>
      <c r="C119" s="125"/>
      <c r="D119" s="125"/>
      <c r="E119" s="127"/>
      <c r="F119" s="127"/>
      <c r="G119" s="127"/>
      <c r="H119" s="127"/>
      <c r="I119" s="127"/>
      <c r="J119" s="127"/>
      <c r="K119" s="127"/>
      <c r="L119" s="127"/>
      <c r="M119" s="126"/>
      <c r="N119" s="13"/>
      <c r="O119" s="127"/>
      <c r="P119" s="127"/>
      <c r="Q119" s="127"/>
      <c r="R119" s="127"/>
      <c r="S119" s="126"/>
      <c r="T119" s="13"/>
      <c r="U119" s="13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H119" s="127"/>
      <c r="AI119" s="126"/>
      <c r="AJ119" s="127"/>
      <c r="AK119" s="127"/>
      <c r="AL119" s="127"/>
      <c r="AM119" s="127"/>
      <c r="AN119" s="135"/>
      <c r="AO119" s="127"/>
      <c r="AP119" s="127"/>
      <c r="AR119" s="127"/>
      <c r="AS119" s="118"/>
      <c r="AT119" s="127"/>
      <c r="AU119" s="127"/>
      <c r="AV119" s="13"/>
      <c r="AW119" s="127"/>
      <c r="AX119" s="127"/>
      <c r="AY119" s="127"/>
      <c r="AZ119" s="127"/>
      <c r="BA119" s="127"/>
      <c r="BB119" s="127"/>
      <c r="BC119" s="127"/>
      <c r="BD119" s="13"/>
      <c r="BE119" s="13"/>
      <c r="BF119" s="13"/>
      <c r="BG119" s="13"/>
      <c r="BH119" s="13"/>
    </row>
    <row r="120" spans="1:60" s="120" customFormat="1" ht="11.25" customHeight="1">
      <c r="A120" s="152" t="s">
        <v>359</v>
      </c>
      <c r="B120" s="152"/>
      <c r="C120" s="140">
        <f aca="true" t="shared" si="42" ref="C120:AP120">+C104-C118</f>
        <v>155738410</v>
      </c>
      <c r="D120" s="140">
        <f t="shared" si="42"/>
        <v>67474436</v>
      </c>
      <c r="E120" s="140">
        <f t="shared" si="42"/>
        <v>186848342</v>
      </c>
      <c r="F120" s="140">
        <f t="shared" si="42"/>
        <v>179702206</v>
      </c>
      <c r="G120" s="140">
        <f t="shared" si="42"/>
        <v>66025625</v>
      </c>
      <c r="H120" s="140">
        <f t="shared" si="42"/>
        <v>3728391</v>
      </c>
      <c r="I120" s="140">
        <f t="shared" si="42"/>
        <v>45904494</v>
      </c>
      <c r="J120" s="140">
        <f t="shared" si="42"/>
        <v>7112347</v>
      </c>
      <c r="K120" s="140">
        <f>+K104-K118</f>
        <v>8439911</v>
      </c>
      <c r="L120" s="140">
        <f t="shared" si="42"/>
        <v>41346480</v>
      </c>
      <c r="M120" s="140">
        <f t="shared" si="42"/>
        <v>32607684</v>
      </c>
      <c r="N120" s="140">
        <f t="shared" si="42"/>
        <v>24215047</v>
      </c>
      <c r="O120" s="140">
        <f t="shared" si="42"/>
        <v>2997777</v>
      </c>
      <c r="P120" s="140">
        <f t="shared" si="42"/>
        <v>21046913</v>
      </c>
      <c r="Q120" s="140">
        <f>+Q104-Q118</f>
        <v>7626276</v>
      </c>
      <c r="R120" s="140">
        <f t="shared" si="42"/>
        <v>26117292</v>
      </c>
      <c r="S120" s="140">
        <f>+S104-S118</f>
        <v>22142757</v>
      </c>
      <c r="T120" s="140">
        <f t="shared" si="42"/>
        <v>21798681</v>
      </c>
      <c r="U120" s="140">
        <f t="shared" si="42"/>
        <v>21919726</v>
      </c>
      <c r="V120" s="140">
        <f t="shared" si="42"/>
        <v>20665916</v>
      </c>
      <c r="W120" s="140">
        <f>+W104-W118</f>
        <v>18541819</v>
      </c>
      <c r="X120" s="140">
        <f t="shared" si="42"/>
        <v>18235580</v>
      </c>
      <c r="Y120" s="140">
        <f t="shared" si="42"/>
        <v>17650885</v>
      </c>
      <c r="Z120" s="140">
        <f t="shared" si="42"/>
        <v>14925338</v>
      </c>
      <c r="AA120" s="140">
        <f>+AA104-AA118</f>
        <v>1225582</v>
      </c>
      <c r="AB120" s="140">
        <f>+AB104-AB118</f>
        <v>1587144</v>
      </c>
      <c r="AC120" s="140">
        <f>+AC104-AC118</f>
        <v>13231977</v>
      </c>
      <c r="AD120" s="140">
        <f t="shared" si="42"/>
        <v>11730153</v>
      </c>
      <c r="AE120" s="140">
        <f>+AE104-AE118</f>
        <v>11462021</v>
      </c>
      <c r="AF120" s="140">
        <f t="shared" si="42"/>
        <v>10679590</v>
      </c>
      <c r="AG120" s="140">
        <f t="shared" si="42"/>
        <v>6265271</v>
      </c>
      <c r="AH120" s="140">
        <f t="shared" si="42"/>
        <v>3333553</v>
      </c>
      <c r="AI120" s="140">
        <f t="shared" si="42"/>
        <v>185128</v>
      </c>
      <c r="AJ120" s="140">
        <f t="shared" si="42"/>
        <v>3328634</v>
      </c>
      <c r="AK120" s="140">
        <f t="shared" si="42"/>
        <v>2909711</v>
      </c>
      <c r="AL120" s="140">
        <f t="shared" si="42"/>
        <v>2635240</v>
      </c>
      <c r="AM120" s="140">
        <f t="shared" si="42"/>
        <v>2144937</v>
      </c>
      <c r="AN120" s="140">
        <f t="shared" si="42"/>
        <v>245940</v>
      </c>
      <c r="AO120" s="140">
        <f>+AO104-AO118</f>
        <v>2063521</v>
      </c>
      <c r="AP120" s="140">
        <f t="shared" si="42"/>
        <v>1859531</v>
      </c>
      <c r="AQ120" s="140">
        <f aca="true" t="shared" si="43" ref="AQ120:BB120">+AQ104-AQ118</f>
        <v>1596326</v>
      </c>
      <c r="AR120" s="140">
        <f t="shared" si="43"/>
        <v>1030489</v>
      </c>
      <c r="AS120" s="140">
        <f t="shared" si="43"/>
        <v>733214</v>
      </c>
      <c r="AT120" s="140">
        <f t="shared" si="43"/>
        <v>681958</v>
      </c>
      <c r="AU120" s="140">
        <f t="shared" si="43"/>
        <v>647775</v>
      </c>
      <c r="AV120" s="140">
        <f t="shared" si="43"/>
        <v>514859</v>
      </c>
      <c r="AW120" s="140">
        <f t="shared" si="43"/>
        <v>457851</v>
      </c>
      <c r="AX120" s="140">
        <f t="shared" si="43"/>
        <v>419889</v>
      </c>
      <c r="AY120" s="140">
        <f t="shared" si="43"/>
        <v>212579</v>
      </c>
      <c r="AZ120" s="140">
        <f t="shared" si="43"/>
        <v>71767</v>
      </c>
      <c r="BA120" s="140">
        <f t="shared" si="43"/>
        <v>55886</v>
      </c>
      <c r="BB120" s="140">
        <f t="shared" si="43"/>
        <v>7782</v>
      </c>
      <c r="BC120" s="140"/>
      <c r="BD120" s="118">
        <f>SUM(C120:BB120)</f>
        <v>1114130641</v>
      </c>
      <c r="BE120" s="118"/>
      <c r="BF120" s="118">
        <f t="shared" si="24"/>
        <v>200733206</v>
      </c>
      <c r="BG120" s="118">
        <f t="shared" si="25"/>
        <v>913397435</v>
      </c>
      <c r="BH120" s="118"/>
    </row>
    <row r="121" spans="1:60" ht="11.25" customHeight="1">
      <c r="A121" s="136"/>
      <c r="B121" s="136"/>
      <c r="C121" s="13"/>
      <c r="D121" s="13"/>
      <c r="E121" s="13"/>
      <c r="F121" s="13"/>
      <c r="H121" s="13"/>
      <c r="I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</row>
    <row r="122" spans="1:59" ht="17.25" customHeight="1">
      <c r="A122" s="144" t="s">
        <v>343</v>
      </c>
      <c r="B122" s="144"/>
      <c r="BF122" s="13"/>
      <c r="BG122" s="13"/>
    </row>
    <row r="123" spans="1:60" ht="11.25" customHeight="1" hidden="1" outlineLevel="1">
      <c r="A123" s="136" t="s">
        <v>279</v>
      </c>
      <c r="B123" s="136"/>
      <c r="C123" s="121"/>
      <c r="D123" s="121"/>
      <c r="E123" s="13"/>
      <c r="F123" s="13"/>
      <c r="G123" s="121"/>
      <c r="H123" s="121"/>
      <c r="J123" s="13"/>
      <c r="L123" s="121"/>
      <c r="N123" s="13"/>
      <c r="O123" s="121"/>
      <c r="P123" s="121"/>
      <c r="S123" s="13"/>
      <c r="T123" s="13"/>
      <c r="W123" s="13"/>
      <c r="X123" s="13"/>
      <c r="Y123" s="13"/>
      <c r="Z123" s="13"/>
      <c r="AA123" s="121"/>
      <c r="AB123" s="121"/>
      <c r="AC123" s="13"/>
      <c r="AD123" s="13"/>
      <c r="AE123" s="121"/>
      <c r="AF123" s="13"/>
      <c r="AG123" s="13"/>
      <c r="AH123" s="13"/>
      <c r="AI123" s="13"/>
      <c r="AJ123" s="121"/>
      <c r="AK123" s="121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</row>
    <row r="124" spans="1:60" ht="11.25" customHeight="1" hidden="1" outlineLevel="1">
      <c r="A124" s="117" t="s">
        <v>280</v>
      </c>
      <c r="B124" s="117"/>
      <c r="C124" s="124">
        <v>15277261</v>
      </c>
      <c r="D124" s="124">
        <v>8916355</v>
      </c>
      <c r="E124" s="124">
        <v>10335574</v>
      </c>
      <c r="F124" s="124">
        <v>6378694</v>
      </c>
      <c r="G124" s="124">
        <v>1867855</v>
      </c>
      <c r="H124" s="124">
        <v>1680764</v>
      </c>
      <c r="I124" s="124">
        <v>2027903</v>
      </c>
      <c r="J124" s="124">
        <v>1163052</v>
      </c>
      <c r="K124" s="124">
        <v>879078</v>
      </c>
      <c r="L124" s="124">
        <v>1858268</v>
      </c>
      <c r="M124" s="13">
        <v>1914543</v>
      </c>
      <c r="N124" s="124">
        <v>350108</v>
      </c>
      <c r="O124" s="124">
        <v>392420</v>
      </c>
      <c r="P124" s="124">
        <v>346511</v>
      </c>
      <c r="Q124" s="124">
        <v>830277</v>
      </c>
      <c r="R124" s="124">
        <v>1606303</v>
      </c>
      <c r="S124" s="124">
        <v>772767</v>
      </c>
      <c r="T124" s="124">
        <v>634124</v>
      </c>
      <c r="U124" s="124">
        <v>1398811</v>
      </c>
      <c r="V124" s="124">
        <v>1444113</v>
      </c>
      <c r="W124" s="124">
        <v>1032107</v>
      </c>
      <c r="X124" s="124">
        <v>439767</v>
      </c>
      <c r="Y124" s="124">
        <v>558994</v>
      </c>
      <c r="Z124" s="124">
        <v>2582491</v>
      </c>
      <c r="AA124" s="124">
        <v>212059</v>
      </c>
      <c r="AB124" s="124">
        <v>323846</v>
      </c>
      <c r="AC124" s="124">
        <v>685491</v>
      </c>
      <c r="AD124" s="124">
        <v>662760</v>
      </c>
      <c r="AE124" s="125">
        <v>1141674</v>
      </c>
      <c r="AF124" s="70">
        <v>86672</v>
      </c>
      <c r="AG124" s="125">
        <v>2124726</v>
      </c>
      <c r="AH124" s="124">
        <v>0</v>
      </c>
      <c r="AI124" s="124">
        <v>0</v>
      </c>
      <c r="AJ124" s="124">
        <v>159646</v>
      </c>
      <c r="AK124" s="124">
        <v>109329</v>
      </c>
      <c r="AL124" s="125">
        <v>0</v>
      </c>
      <c r="AM124" s="124">
        <v>809499</v>
      </c>
      <c r="AN124" s="125">
        <v>36333</v>
      </c>
      <c r="AO124" s="124">
        <v>96447</v>
      </c>
      <c r="AP124" s="124">
        <v>72262</v>
      </c>
      <c r="AQ124" s="125">
        <v>12530</v>
      </c>
      <c r="AR124" s="124">
        <v>17458</v>
      </c>
      <c r="AS124" s="125">
        <v>0</v>
      </c>
      <c r="AT124" s="124">
        <v>37280</v>
      </c>
      <c r="AU124" s="124">
        <v>0</v>
      </c>
      <c r="AV124" s="124">
        <v>-176</v>
      </c>
      <c r="AW124" s="124">
        <v>0</v>
      </c>
      <c r="AX124" s="124">
        <v>39303</v>
      </c>
      <c r="AY124" s="124">
        <v>31706</v>
      </c>
      <c r="AZ124" s="124">
        <v>132000</v>
      </c>
      <c r="BA124" s="124">
        <v>47031</v>
      </c>
      <c r="BB124" s="124">
        <v>0</v>
      </c>
      <c r="BC124" s="124"/>
      <c r="BD124" s="13">
        <f aca="true" t="shared" si="44" ref="BD124:BD133">SUM(C124:BB124)</f>
        <v>71526016</v>
      </c>
      <c r="BE124" s="13"/>
      <c r="BF124" s="13">
        <f t="shared" si="24"/>
        <v>20858754</v>
      </c>
      <c r="BG124" s="13">
        <f t="shared" si="25"/>
        <v>50667262</v>
      </c>
      <c r="BH124" s="125"/>
    </row>
    <row r="125" spans="1:60" ht="11.25" customHeight="1" hidden="1" outlineLevel="1">
      <c r="A125" s="117" t="s">
        <v>281</v>
      </c>
      <c r="B125" s="117"/>
      <c r="C125" s="124">
        <v>17143300</v>
      </c>
      <c r="D125" s="124">
        <v>5103528</v>
      </c>
      <c r="E125" s="124">
        <v>10732782</v>
      </c>
      <c r="F125" s="124">
        <v>24790205</v>
      </c>
      <c r="G125" s="124">
        <v>4268545</v>
      </c>
      <c r="H125" s="124">
        <v>453576</v>
      </c>
      <c r="I125" s="124">
        <v>2681896</v>
      </c>
      <c r="J125" s="124">
        <v>53894</v>
      </c>
      <c r="K125" s="124">
        <v>76196</v>
      </c>
      <c r="L125" s="124">
        <v>2176019</v>
      </c>
      <c r="M125" s="13">
        <v>920470</v>
      </c>
      <c r="N125" s="124">
        <v>1057230</v>
      </c>
      <c r="O125" s="124">
        <v>100878</v>
      </c>
      <c r="P125" s="124">
        <v>498600</v>
      </c>
      <c r="Q125" s="124">
        <v>86324</v>
      </c>
      <c r="R125" s="124">
        <v>88469</v>
      </c>
      <c r="S125" s="124">
        <v>564322</v>
      </c>
      <c r="T125" s="124">
        <v>505880</v>
      </c>
      <c r="U125" s="124">
        <v>103776</v>
      </c>
      <c r="V125" s="124">
        <v>769102</v>
      </c>
      <c r="W125" s="124">
        <v>1851546</v>
      </c>
      <c r="X125" s="124">
        <v>294622</v>
      </c>
      <c r="Y125" s="124">
        <v>800095</v>
      </c>
      <c r="Z125" s="124">
        <v>1086734</v>
      </c>
      <c r="AA125" s="124">
        <v>89236</v>
      </c>
      <c r="AB125" s="124">
        <v>-4022</v>
      </c>
      <c r="AC125" s="124">
        <v>700835</v>
      </c>
      <c r="AD125" s="124">
        <v>28113</v>
      </c>
      <c r="AE125" s="125">
        <v>442421</v>
      </c>
      <c r="AF125" s="70">
        <v>307082</v>
      </c>
      <c r="AG125" s="125">
        <v>16271</v>
      </c>
      <c r="AH125" s="124">
        <v>111704</v>
      </c>
      <c r="AI125" s="124">
        <v>7025</v>
      </c>
      <c r="AJ125" s="124">
        <v>140452</v>
      </c>
      <c r="AK125" s="124">
        <v>31842</v>
      </c>
      <c r="AL125" s="125">
        <v>24783</v>
      </c>
      <c r="AM125" s="124">
        <v>86743</v>
      </c>
      <c r="AN125" s="125">
        <v>1635</v>
      </c>
      <c r="AO125" s="124">
        <v>98095</v>
      </c>
      <c r="AP125" s="124">
        <v>199292</v>
      </c>
      <c r="AQ125" s="125">
        <v>3083</v>
      </c>
      <c r="AR125" s="124">
        <v>11329</v>
      </c>
      <c r="AS125" s="125">
        <v>11772</v>
      </c>
      <c r="AT125" s="124">
        <v>12396</v>
      </c>
      <c r="AU125" s="124">
        <v>14304</v>
      </c>
      <c r="AV125" s="124">
        <v>5348</v>
      </c>
      <c r="AW125" s="124">
        <v>78194</v>
      </c>
      <c r="AX125" s="124">
        <v>77196</v>
      </c>
      <c r="AY125" s="124">
        <v>4278</v>
      </c>
      <c r="AZ125" s="124">
        <v>4452</v>
      </c>
      <c r="BA125" s="124">
        <v>3439</v>
      </c>
      <c r="BB125" s="124">
        <v>484</v>
      </c>
      <c r="BC125" s="124"/>
      <c r="BD125" s="13">
        <f t="shared" si="44"/>
        <v>78715771</v>
      </c>
      <c r="BE125" s="13"/>
      <c r="BF125" s="13">
        <f t="shared" si="24"/>
        <v>19957783</v>
      </c>
      <c r="BG125" s="13">
        <f t="shared" si="25"/>
        <v>58757988</v>
      </c>
      <c r="BH125" s="125"/>
    </row>
    <row r="126" spans="1:60" ht="11.25" customHeight="1" hidden="1" outlineLevel="1">
      <c r="A126" s="117" t="s">
        <v>282</v>
      </c>
      <c r="B126" s="117"/>
      <c r="C126" s="127">
        <v>0</v>
      </c>
      <c r="D126" s="127">
        <v>0</v>
      </c>
      <c r="E126" s="124">
        <v>0</v>
      </c>
      <c r="F126" s="124">
        <v>28312732</v>
      </c>
      <c r="G126" s="124">
        <v>0</v>
      </c>
      <c r="H126" s="124">
        <v>0</v>
      </c>
      <c r="I126" s="124">
        <v>0</v>
      </c>
      <c r="J126" s="124">
        <v>0</v>
      </c>
      <c r="K126" s="124">
        <v>0</v>
      </c>
      <c r="L126" s="124">
        <v>0</v>
      </c>
      <c r="M126" s="13">
        <v>0</v>
      </c>
      <c r="N126" s="124">
        <v>0</v>
      </c>
      <c r="O126" s="124">
        <v>0</v>
      </c>
      <c r="P126" s="124">
        <v>0</v>
      </c>
      <c r="Q126" s="124">
        <v>0</v>
      </c>
      <c r="R126" s="124">
        <v>5549</v>
      </c>
      <c r="S126" s="124">
        <v>0</v>
      </c>
      <c r="T126" s="124">
        <v>0</v>
      </c>
      <c r="U126" s="124">
        <v>0</v>
      </c>
      <c r="V126" s="124">
        <v>2037</v>
      </c>
      <c r="W126" s="124">
        <v>0</v>
      </c>
      <c r="X126" s="124">
        <v>49836</v>
      </c>
      <c r="Y126" s="124">
        <v>0</v>
      </c>
      <c r="Z126" s="124">
        <v>0</v>
      </c>
      <c r="AA126" s="124">
        <v>0</v>
      </c>
      <c r="AB126" s="124">
        <v>0</v>
      </c>
      <c r="AC126" s="124">
        <v>0</v>
      </c>
      <c r="AD126" s="124">
        <v>0</v>
      </c>
      <c r="AE126" s="125">
        <v>0</v>
      </c>
      <c r="AF126" s="70">
        <v>0</v>
      </c>
      <c r="AG126" s="125">
        <v>0</v>
      </c>
      <c r="AH126" s="124">
        <v>0</v>
      </c>
      <c r="AI126" s="125">
        <v>0</v>
      </c>
      <c r="AJ126" s="125">
        <v>5445</v>
      </c>
      <c r="AK126" s="125">
        <v>960</v>
      </c>
      <c r="AL126" s="125">
        <v>0</v>
      </c>
      <c r="AM126" s="124">
        <v>0</v>
      </c>
      <c r="AN126" s="125">
        <v>0</v>
      </c>
      <c r="AO126" s="124">
        <v>12718</v>
      </c>
      <c r="AP126" s="124">
        <v>0</v>
      </c>
      <c r="AQ126" s="124">
        <v>0</v>
      </c>
      <c r="AR126" s="125">
        <v>0</v>
      </c>
      <c r="AS126" s="125">
        <v>0</v>
      </c>
      <c r="AT126" s="124">
        <v>0</v>
      </c>
      <c r="AU126" s="125">
        <v>0</v>
      </c>
      <c r="AV126" s="125">
        <v>0</v>
      </c>
      <c r="AW126" s="125">
        <v>0</v>
      </c>
      <c r="AX126" s="125">
        <v>0</v>
      </c>
      <c r="AY126" s="124">
        <v>0</v>
      </c>
      <c r="AZ126" s="124">
        <v>0</v>
      </c>
      <c r="BA126" s="124">
        <v>0</v>
      </c>
      <c r="BB126" s="124">
        <v>0</v>
      </c>
      <c r="BC126" s="124"/>
      <c r="BD126" s="13">
        <f t="shared" si="44"/>
        <v>28389277</v>
      </c>
      <c r="BE126" s="13"/>
      <c r="BF126" s="13">
        <f t="shared" si="24"/>
        <v>12718</v>
      </c>
      <c r="BG126" s="13">
        <f t="shared" si="25"/>
        <v>28376559</v>
      </c>
      <c r="BH126" s="125"/>
    </row>
    <row r="127" spans="1:60" ht="11.25" customHeight="1" hidden="1" outlineLevel="1">
      <c r="A127" s="117" t="s">
        <v>283</v>
      </c>
      <c r="B127" s="117"/>
      <c r="C127" s="124">
        <v>9648241</v>
      </c>
      <c r="D127" s="124">
        <v>2467733</v>
      </c>
      <c r="E127" s="124">
        <v>9957669</v>
      </c>
      <c r="F127" s="124">
        <v>0</v>
      </c>
      <c r="G127" s="124">
        <v>7235484</v>
      </c>
      <c r="H127" s="124">
        <v>0</v>
      </c>
      <c r="I127" s="124">
        <v>618114</v>
      </c>
      <c r="J127" s="124">
        <v>168618</v>
      </c>
      <c r="K127" s="124">
        <v>127327</v>
      </c>
      <c r="L127" s="124">
        <v>2926311</v>
      </c>
      <c r="M127" s="13">
        <v>2746361</v>
      </c>
      <c r="N127" s="124">
        <v>2298649</v>
      </c>
      <c r="O127" s="124">
        <v>284568</v>
      </c>
      <c r="P127" s="124">
        <v>821723</v>
      </c>
      <c r="Q127" s="124">
        <v>328329</v>
      </c>
      <c r="R127" s="124">
        <v>1103445</v>
      </c>
      <c r="S127" s="124">
        <v>663798</v>
      </c>
      <c r="T127" s="124">
        <v>1462895</v>
      </c>
      <c r="U127" s="124">
        <v>913282</v>
      </c>
      <c r="V127" s="124">
        <v>621555</v>
      </c>
      <c r="W127" s="124">
        <v>814607</v>
      </c>
      <c r="X127" s="124">
        <v>654494</v>
      </c>
      <c r="Y127" s="124">
        <v>900306</v>
      </c>
      <c r="Z127" s="124">
        <v>756147</v>
      </c>
      <c r="AA127" s="124">
        <v>62090</v>
      </c>
      <c r="AB127" s="124">
        <v>444</v>
      </c>
      <c r="AC127" s="124">
        <v>916106</v>
      </c>
      <c r="AD127" s="124">
        <v>329980</v>
      </c>
      <c r="AE127" s="125">
        <v>543166</v>
      </c>
      <c r="AF127" s="70">
        <v>608313</v>
      </c>
      <c r="AG127" s="125">
        <v>18430</v>
      </c>
      <c r="AH127" s="124">
        <v>103247</v>
      </c>
      <c r="AI127" s="124">
        <v>5591</v>
      </c>
      <c r="AJ127" s="124">
        <v>868483</v>
      </c>
      <c r="AK127" s="124">
        <v>208382</v>
      </c>
      <c r="AL127" s="125">
        <v>36712</v>
      </c>
      <c r="AM127" s="124">
        <v>78816</v>
      </c>
      <c r="AN127" s="125">
        <v>0</v>
      </c>
      <c r="AO127" s="124">
        <v>323204</v>
      </c>
      <c r="AP127" s="124">
        <v>283648</v>
      </c>
      <c r="AQ127" s="125">
        <v>27621</v>
      </c>
      <c r="AR127" s="124">
        <v>37305</v>
      </c>
      <c r="AS127" s="125">
        <v>14489</v>
      </c>
      <c r="AT127" s="124">
        <v>59900</v>
      </c>
      <c r="AU127" s="124">
        <v>30913</v>
      </c>
      <c r="AV127" s="124">
        <v>5638</v>
      </c>
      <c r="AW127" s="124">
        <v>51573</v>
      </c>
      <c r="AX127" s="124">
        <v>29038</v>
      </c>
      <c r="AY127" s="124">
        <v>10150</v>
      </c>
      <c r="AZ127" s="124">
        <v>11472</v>
      </c>
      <c r="BA127" s="124">
        <v>1918</v>
      </c>
      <c r="BB127" s="124">
        <v>0</v>
      </c>
      <c r="BC127" s="124"/>
      <c r="BD127" s="13">
        <f t="shared" si="44"/>
        <v>52186285</v>
      </c>
      <c r="BE127" s="13"/>
      <c r="BF127" s="13">
        <f t="shared" si="24"/>
        <v>11865486</v>
      </c>
      <c r="BG127" s="13">
        <f t="shared" si="25"/>
        <v>40320799</v>
      </c>
      <c r="BH127" s="125"/>
    </row>
    <row r="128" spans="1:60" ht="11.25" customHeight="1" hidden="1" outlineLevel="1">
      <c r="A128" s="117" t="s">
        <v>284</v>
      </c>
      <c r="B128" s="117"/>
      <c r="C128" s="124">
        <v>31374977</v>
      </c>
      <c r="D128" s="124">
        <v>2766838</v>
      </c>
      <c r="E128" s="124">
        <v>12927175</v>
      </c>
      <c r="F128" s="124">
        <v>48520913</v>
      </c>
      <c r="G128" s="124">
        <v>10202695</v>
      </c>
      <c r="H128" s="124">
        <v>0</v>
      </c>
      <c r="I128" s="124">
        <v>7276181</v>
      </c>
      <c r="J128" s="124">
        <v>1493730</v>
      </c>
      <c r="K128" s="124">
        <v>2547866</v>
      </c>
      <c r="L128" s="124">
        <v>532755</v>
      </c>
      <c r="M128" s="13">
        <v>786226</v>
      </c>
      <c r="N128" s="124">
        <v>974984</v>
      </c>
      <c r="O128" s="124">
        <v>120701</v>
      </c>
      <c r="P128" s="124">
        <v>14824879</v>
      </c>
      <c r="Q128" s="124">
        <v>3186187</v>
      </c>
      <c r="R128" s="124">
        <v>7364922</v>
      </c>
      <c r="S128" s="124">
        <v>3440190</v>
      </c>
      <c r="T128" s="124">
        <v>3007498</v>
      </c>
      <c r="U128" s="124">
        <v>3084451</v>
      </c>
      <c r="V128" s="124">
        <v>4557427</v>
      </c>
      <c r="W128" s="124">
        <v>5084466</v>
      </c>
      <c r="X128" s="124">
        <v>5324004</v>
      </c>
      <c r="Y128" s="124">
        <v>1679364</v>
      </c>
      <c r="Z128" s="124">
        <v>614681</v>
      </c>
      <c r="AA128" s="124">
        <v>50474</v>
      </c>
      <c r="AB128" s="124">
        <v>1002963</v>
      </c>
      <c r="AC128" s="124">
        <v>681757</v>
      </c>
      <c r="AD128" s="124">
        <v>4036347</v>
      </c>
      <c r="AE128" s="125">
        <v>506439</v>
      </c>
      <c r="AF128" s="70">
        <v>496470</v>
      </c>
      <c r="AG128" s="125">
        <v>2775403</v>
      </c>
      <c r="AH128" s="124">
        <v>2779292</v>
      </c>
      <c r="AI128" s="124">
        <v>57163</v>
      </c>
      <c r="AJ128" s="124">
        <v>0</v>
      </c>
      <c r="AK128" s="124">
        <v>265326</v>
      </c>
      <c r="AL128" s="125">
        <v>1665360</v>
      </c>
      <c r="AM128" s="124">
        <v>323438</v>
      </c>
      <c r="AN128" s="125">
        <v>184188</v>
      </c>
      <c r="AO128" s="124">
        <v>1423639</v>
      </c>
      <c r="AP128" s="124">
        <v>56318</v>
      </c>
      <c r="AQ128" s="125">
        <v>1009005</v>
      </c>
      <c r="AR128" s="124">
        <v>994790</v>
      </c>
      <c r="AS128" s="125">
        <v>557818</v>
      </c>
      <c r="AT128" s="124">
        <v>142210</v>
      </c>
      <c r="AU128" s="124">
        <v>228</v>
      </c>
      <c r="AV128" s="124">
        <v>1024841</v>
      </c>
      <c r="AW128" s="124">
        <v>0</v>
      </c>
      <c r="AX128" s="124">
        <v>40001</v>
      </c>
      <c r="AY128" s="124">
        <v>42074</v>
      </c>
      <c r="AZ128" s="124">
        <v>0</v>
      </c>
      <c r="BA128" s="124">
        <v>0</v>
      </c>
      <c r="BB128" s="124">
        <v>0</v>
      </c>
      <c r="BC128" s="124"/>
      <c r="BD128" s="13">
        <f t="shared" si="44"/>
        <v>191808654</v>
      </c>
      <c r="BE128" s="13"/>
      <c r="BF128" s="13">
        <f t="shared" si="24"/>
        <v>42820918</v>
      </c>
      <c r="BG128" s="13">
        <f t="shared" si="25"/>
        <v>148987736</v>
      </c>
      <c r="BH128" s="125"/>
    </row>
    <row r="129" spans="1:60" ht="11.25" customHeight="1" hidden="1" outlineLevel="1">
      <c r="A129" s="117" t="s">
        <v>285</v>
      </c>
      <c r="B129" s="117"/>
      <c r="C129" s="124">
        <v>5898465</v>
      </c>
      <c r="D129" s="124">
        <v>11193397</v>
      </c>
      <c r="E129" s="124">
        <v>2712552</v>
      </c>
      <c r="F129" s="124">
        <v>7025860</v>
      </c>
      <c r="G129" s="124">
        <v>3103515</v>
      </c>
      <c r="H129" s="124">
        <v>0</v>
      </c>
      <c r="I129" s="124">
        <v>2135036</v>
      </c>
      <c r="J129" s="124">
        <v>671430</v>
      </c>
      <c r="K129" s="124">
        <v>23518</v>
      </c>
      <c r="L129" s="124">
        <v>172616</v>
      </c>
      <c r="M129" s="13">
        <v>1661167</v>
      </c>
      <c r="N129" s="124">
        <v>0</v>
      </c>
      <c r="O129" s="124">
        <v>0</v>
      </c>
      <c r="P129" s="124">
        <v>186359</v>
      </c>
      <c r="Q129" s="124">
        <v>16395</v>
      </c>
      <c r="R129" s="124">
        <v>7651281</v>
      </c>
      <c r="S129" s="124">
        <v>121378</v>
      </c>
      <c r="T129" s="124">
        <v>529648</v>
      </c>
      <c r="U129" s="124">
        <v>814306</v>
      </c>
      <c r="V129" s="124">
        <v>1920908</v>
      </c>
      <c r="W129" s="124">
        <v>536493</v>
      </c>
      <c r="X129" s="124">
        <v>128893</v>
      </c>
      <c r="Y129" s="124">
        <v>44504</v>
      </c>
      <c r="Z129" s="124">
        <v>578626</v>
      </c>
      <c r="AA129" s="124">
        <v>47513</v>
      </c>
      <c r="AB129" s="124">
        <v>0</v>
      </c>
      <c r="AC129" s="124">
        <v>61033</v>
      </c>
      <c r="AD129" s="124">
        <v>264393</v>
      </c>
      <c r="AE129" s="116">
        <v>399135</v>
      </c>
      <c r="AF129" s="70">
        <v>2764</v>
      </c>
      <c r="AG129" s="125">
        <v>146393</v>
      </c>
      <c r="AH129" s="124">
        <v>1024725</v>
      </c>
      <c r="AI129" s="124">
        <v>1113</v>
      </c>
      <c r="AJ129" s="124">
        <v>0</v>
      </c>
      <c r="AK129" s="124">
        <v>189214</v>
      </c>
      <c r="AL129" s="125">
        <v>88708</v>
      </c>
      <c r="AM129" s="124">
        <v>95309</v>
      </c>
      <c r="AN129" s="125">
        <v>0</v>
      </c>
      <c r="AO129" s="124">
        <v>0</v>
      </c>
      <c r="AP129" s="124">
        <v>0</v>
      </c>
      <c r="AQ129" s="125">
        <v>0</v>
      </c>
      <c r="AR129" s="124">
        <v>20590</v>
      </c>
      <c r="AS129" s="125">
        <v>20597</v>
      </c>
      <c r="AT129" s="124">
        <v>1478</v>
      </c>
      <c r="AU129" s="124">
        <v>17874</v>
      </c>
      <c r="AV129" s="124">
        <v>0</v>
      </c>
      <c r="AW129" s="124">
        <v>0</v>
      </c>
      <c r="AX129" s="124">
        <v>9894</v>
      </c>
      <c r="AY129" s="124">
        <v>11394</v>
      </c>
      <c r="AZ129" s="124">
        <v>0</v>
      </c>
      <c r="BA129" s="124">
        <v>0</v>
      </c>
      <c r="BB129" s="124">
        <v>8795</v>
      </c>
      <c r="BC129" s="124"/>
      <c r="BD129" s="13">
        <f t="shared" si="44"/>
        <v>49537269</v>
      </c>
      <c r="BE129" s="13"/>
      <c r="BF129" s="13">
        <f t="shared" si="24"/>
        <v>7120264</v>
      </c>
      <c r="BG129" s="13">
        <f t="shared" si="25"/>
        <v>42417005</v>
      </c>
      <c r="BH129" s="125"/>
    </row>
    <row r="130" spans="1:60" ht="11.25" customHeight="1" hidden="1" outlineLevel="1">
      <c r="A130" s="117" t="s">
        <v>286</v>
      </c>
      <c r="B130" s="117"/>
      <c r="C130" s="124">
        <v>0</v>
      </c>
      <c r="D130" s="124">
        <v>0</v>
      </c>
      <c r="E130" s="124">
        <v>0</v>
      </c>
      <c r="F130" s="124">
        <v>0</v>
      </c>
      <c r="G130" s="124">
        <v>0</v>
      </c>
      <c r="H130" s="124">
        <v>0</v>
      </c>
      <c r="I130" s="124">
        <v>139844</v>
      </c>
      <c r="J130" s="124">
        <v>0</v>
      </c>
      <c r="K130" s="124">
        <v>0</v>
      </c>
      <c r="L130" s="124">
        <v>0</v>
      </c>
      <c r="M130" s="13">
        <v>0</v>
      </c>
      <c r="N130" s="124">
        <v>128644</v>
      </c>
      <c r="O130" s="124">
        <v>15926</v>
      </c>
      <c r="P130" s="124">
        <v>0</v>
      </c>
      <c r="Q130" s="124">
        <v>0</v>
      </c>
      <c r="R130" s="124">
        <v>470126</v>
      </c>
      <c r="S130" s="124">
        <v>0</v>
      </c>
      <c r="T130" s="124">
        <v>0</v>
      </c>
      <c r="U130" s="124">
        <v>0</v>
      </c>
      <c r="V130" s="124">
        <v>0</v>
      </c>
      <c r="W130" s="124">
        <v>0</v>
      </c>
      <c r="X130" s="124">
        <v>25644</v>
      </c>
      <c r="Y130" s="124">
        <v>136406</v>
      </c>
      <c r="Z130" s="124">
        <v>0</v>
      </c>
      <c r="AA130" s="124">
        <v>0</v>
      </c>
      <c r="AB130" s="124">
        <v>0</v>
      </c>
      <c r="AC130" s="124">
        <v>0</v>
      </c>
      <c r="AD130" s="124">
        <v>0</v>
      </c>
      <c r="AE130" s="116">
        <v>0</v>
      </c>
      <c r="AF130" s="70">
        <v>0</v>
      </c>
      <c r="AG130" s="125">
        <v>0</v>
      </c>
      <c r="AH130" s="124">
        <v>0</v>
      </c>
      <c r="AI130" s="124">
        <v>0</v>
      </c>
      <c r="AJ130" s="124">
        <v>0</v>
      </c>
      <c r="AK130" s="124">
        <v>0</v>
      </c>
      <c r="AL130" s="124">
        <v>0</v>
      </c>
      <c r="AM130" s="124">
        <v>0</v>
      </c>
      <c r="AN130" s="125">
        <v>0</v>
      </c>
      <c r="AO130" s="124">
        <v>0</v>
      </c>
      <c r="AP130" s="124">
        <v>306</v>
      </c>
      <c r="AQ130" s="125">
        <v>0</v>
      </c>
      <c r="AR130" s="125">
        <v>0</v>
      </c>
      <c r="AS130" s="125">
        <v>0</v>
      </c>
      <c r="AT130" s="124">
        <v>0</v>
      </c>
      <c r="AU130" s="125">
        <v>0</v>
      </c>
      <c r="AV130" s="125">
        <v>0</v>
      </c>
      <c r="AW130" s="125">
        <v>0</v>
      </c>
      <c r="AX130" s="125">
        <v>0</v>
      </c>
      <c r="AY130" s="125">
        <v>0</v>
      </c>
      <c r="AZ130" s="124">
        <v>0</v>
      </c>
      <c r="BA130" s="124">
        <v>0</v>
      </c>
      <c r="BB130" s="124">
        <v>0</v>
      </c>
      <c r="BC130" s="124"/>
      <c r="BD130" s="13">
        <f t="shared" si="44"/>
        <v>916896</v>
      </c>
      <c r="BE130" s="13"/>
      <c r="BF130" s="13">
        <f t="shared" si="24"/>
        <v>306</v>
      </c>
      <c r="BG130" s="13">
        <f t="shared" si="25"/>
        <v>916590</v>
      </c>
      <c r="BH130" s="125"/>
    </row>
    <row r="131" spans="1:60" ht="11.25" customHeight="1" hidden="1" outlineLevel="1">
      <c r="A131" s="117" t="s">
        <v>287</v>
      </c>
      <c r="B131" s="117"/>
      <c r="C131" s="124">
        <v>0</v>
      </c>
      <c r="D131" s="124">
        <v>0</v>
      </c>
      <c r="E131" s="124">
        <v>0</v>
      </c>
      <c r="F131" s="124">
        <v>120190</v>
      </c>
      <c r="G131" s="124">
        <v>0</v>
      </c>
      <c r="H131" s="124">
        <v>0</v>
      </c>
      <c r="I131" s="124">
        <v>0</v>
      </c>
      <c r="J131" s="124">
        <v>0</v>
      </c>
      <c r="K131" s="124">
        <v>0</v>
      </c>
      <c r="L131" s="124">
        <v>0</v>
      </c>
      <c r="M131" s="13">
        <v>55000</v>
      </c>
      <c r="N131" s="124">
        <v>0</v>
      </c>
      <c r="O131" s="124">
        <v>0</v>
      </c>
      <c r="P131" s="124">
        <v>0</v>
      </c>
      <c r="Q131" s="124">
        <v>0</v>
      </c>
      <c r="R131" s="124">
        <v>4536</v>
      </c>
      <c r="S131" s="124">
        <v>0</v>
      </c>
      <c r="T131" s="124">
        <v>0</v>
      </c>
      <c r="U131" s="124">
        <v>43100</v>
      </c>
      <c r="V131" s="124">
        <v>0</v>
      </c>
      <c r="W131" s="124">
        <v>0</v>
      </c>
      <c r="X131" s="124">
        <v>0</v>
      </c>
      <c r="Y131" s="124">
        <v>0</v>
      </c>
      <c r="Z131" s="124">
        <v>0</v>
      </c>
      <c r="AA131" s="124">
        <v>0</v>
      </c>
      <c r="AB131" s="124">
        <v>0</v>
      </c>
      <c r="AC131" s="124">
        <v>0</v>
      </c>
      <c r="AD131" s="124">
        <v>0</v>
      </c>
      <c r="AE131" s="116">
        <v>0</v>
      </c>
      <c r="AF131" s="70">
        <v>0</v>
      </c>
      <c r="AG131" s="125">
        <v>0</v>
      </c>
      <c r="AH131" s="124">
        <v>0</v>
      </c>
      <c r="AI131" s="124">
        <v>0</v>
      </c>
      <c r="AJ131" s="124">
        <v>0</v>
      </c>
      <c r="AK131" s="124">
        <v>0</v>
      </c>
      <c r="AL131" s="124">
        <v>0</v>
      </c>
      <c r="AM131" s="124">
        <v>0</v>
      </c>
      <c r="AN131" s="125">
        <v>0</v>
      </c>
      <c r="AO131" s="124">
        <v>0</v>
      </c>
      <c r="AP131" s="124">
        <v>0</v>
      </c>
      <c r="AQ131" s="125">
        <v>0</v>
      </c>
      <c r="AR131" s="125">
        <v>0</v>
      </c>
      <c r="AS131" s="125">
        <v>0</v>
      </c>
      <c r="AT131" s="124">
        <v>0</v>
      </c>
      <c r="AU131" s="125">
        <v>922</v>
      </c>
      <c r="AV131" s="124">
        <v>0</v>
      </c>
      <c r="AW131" s="125">
        <v>0</v>
      </c>
      <c r="AX131" s="125">
        <v>0</v>
      </c>
      <c r="AY131" s="124">
        <v>0</v>
      </c>
      <c r="AZ131" s="124">
        <v>0</v>
      </c>
      <c r="BA131" s="124">
        <v>2000</v>
      </c>
      <c r="BB131" s="124">
        <v>0</v>
      </c>
      <c r="BC131" s="124"/>
      <c r="BD131" s="13">
        <f t="shared" si="44"/>
        <v>225748</v>
      </c>
      <c r="BE131" s="13"/>
      <c r="BF131" s="13">
        <f t="shared" si="24"/>
        <v>2000</v>
      </c>
      <c r="BG131" s="13">
        <f t="shared" si="25"/>
        <v>223748</v>
      </c>
      <c r="BH131" s="125"/>
    </row>
    <row r="132" spans="1:60" ht="11.25" customHeight="1" hidden="1" outlineLevel="1">
      <c r="A132" s="117" t="s">
        <v>288</v>
      </c>
      <c r="B132" s="117"/>
      <c r="C132" s="124">
        <v>0</v>
      </c>
      <c r="D132" s="124">
        <v>0</v>
      </c>
      <c r="E132" s="124">
        <v>938072</v>
      </c>
      <c r="F132" s="124">
        <v>761296</v>
      </c>
      <c r="G132" s="124">
        <v>2182206</v>
      </c>
      <c r="H132" s="124">
        <v>0</v>
      </c>
      <c r="I132" s="124">
        <v>449581</v>
      </c>
      <c r="J132" s="124">
        <v>0</v>
      </c>
      <c r="K132" s="124">
        <v>0</v>
      </c>
      <c r="L132" s="124">
        <v>0</v>
      </c>
      <c r="M132" s="13">
        <v>31431</v>
      </c>
      <c r="N132" s="124">
        <v>33823</v>
      </c>
      <c r="O132" s="124">
        <v>4187</v>
      </c>
      <c r="P132" s="124">
        <v>10834</v>
      </c>
      <c r="Q132" s="124">
        <v>4498</v>
      </c>
      <c r="R132" s="124">
        <v>0</v>
      </c>
      <c r="S132" s="124">
        <v>0</v>
      </c>
      <c r="T132" s="124">
        <v>19023</v>
      </c>
      <c r="U132" s="124">
        <v>0</v>
      </c>
      <c r="V132" s="124">
        <v>3148</v>
      </c>
      <c r="W132" s="124">
        <v>15332</v>
      </c>
      <c r="X132" s="124">
        <v>2630000</v>
      </c>
      <c r="Y132" s="124">
        <v>3810</v>
      </c>
      <c r="Z132" s="124">
        <v>-1051</v>
      </c>
      <c r="AA132" s="124">
        <v>-86</v>
      </c>
      <c r="AB132" s="124">
        <v>0</v>
      </c>
      <c r="AC132" s="124">
        <v>291</v>
      </c>
      <c r="AD132" s="124">
        <v>2501</v>
      </c>
      <c r="AE132" s="116">
        <v>0</v>
      </c>
      <c r="AF132" s="70">
        <v>0</v>
      </c>
      <c r="AG132" s="125">
        <v>0</v>
      </c>
      <c r="AH132" s="124">
        <v>0</v>
      </c>
      <c r="AI132" s="124">
        <v>0</v>
      </c>
      <c r="AJ132" s="124">
        <v>0</v>
      </c>
      <c r="AK132" s="124">
        <v>0</v>
      </c>
      <c r="AL132" s="125">
        <v>0</v>
      </c>
      <c r="AM132" s="124">
        <v>0</v>
      </c>
      <c r="AN132" s="125">
        <v>16500</v>
      </c>
      <c r="AO132" s="124">
        <v>17481</v>
      </c>
      <c r="AP132" s="124">
        <v>-3813</v>
      </c>
      <c r="AQ132" s="125">
        <v>0</v>
      </c>
      <c r="AR132" s="125">
        <v>0</v>
      </c>
      <c r="AS132" s="125">
        <v>0</v>
      </c>
      <c r="AT132" s="124">
        <v>0</v>
      </c>
      <c r="AU132" s="124">
        <v>1352</v>
      </c>
      <c r="AV132" s="124">
        <v>0</v>
      </c>
      <c r="AW132" s="125">
        <v>0</v>
      </c>
      <c r="AX132" s="125">
        <v>0</v>
      </c>
      <c r="AY132" s="124">
        <v>8039</v>
      </c>
      <c r="AZ132" s="124">
        <v>0</v>
      </c>
      <c r="BA132" s="124">
        <v>29559</v>
      </c>
      <c r="BB132" s="124">
        <v>0</v>
      </c>
      <c r="BC132" s="124"/>
      <c r="BD132" s="13">
        <f t="shared" si="44"/>
        <v>7158014</v>
      </c>
      <c r="BE132" s="13"/>
      <c r="BF132" s="13">
        <f t="shared" si="24"/>
        <v>66598</v>
      </c>
      <c r="BG132" s="13">
        <f t="shared" si="25"/>
        <v>7091416</v>
      </c>
      <c r="BH132" s="125"/>
    </row>
    <row r="133" spans="1:60" ht="11.25" customHeight="1" collapsed="1">
      <c r="A133" s="136" t="s">
        <v>289</v>
      </c>
      <c r="B133" s="136"/>
      <c r="C133" s="124">
        <f aca="true" t="shared" si="45" ref="C133:AP133">SUM(C124:C132)</f>
        <v>79342244</v>
      </c>
      <c r="D133" s="124">
        <f t="shared" si="45"/>
        <v>30447851</v>
      </c>
      <c r="E133" s="124">
        <f t="shared" si="45"/>
        <v>47603824</v>
      </c>
      <c r="F133" s="124">
        <f t="shared" si="45"/>
        <v>115909890</v>
      </c>
      <c r="G133" s="124">
        <f t="shared" si="45"/>
        <v>28860300</v>
      </c>
      <c r="H133" s="124">
        <f t="shared" si="45"/>
        <v>2134340</v>
      </c>
      <c r="I133" s="124">
        <f t="shared" si="45"/>
        <v>15328555</v>
      </c>
      <c r="J133" s="124">
        <f t="shared" si="45"/>
        <v>3550724</v>
      </c>
      <c r="K133" s="124">
        <f>SUM(K124:K132)</f>
        <v>3653985</v>
      </c>
      <c r="L133" s="124">
        <f t="shared" si="45"/>
        <v>7665969</v>
      </c>
      <c r="M133" s="124">
        <f t="shared" si="45"/>
        <v>8115198</v>
      </c>
      <c r="N133" s="124">
        <f t="shared" si="45"/>
        <v>4843438</v>
      </c>
      <c r="O133" s="124">
        <f t="shared" si="45"/>
        <v>918680</v>
      </c>
      <c r="P133" s="124">
        <f t="shared" si="45"/>
        <v>16688906</v>
      </c>
      <c r="Q133" s="124">
        <f t="shared" si="45"/>
        <v>4452010</v>
      </c>
      <c r="R133" s="124">
        <f t="shared" si="45"/>
        <v>18294631</v>
      </c>
      <c r="S133" s="124">
        <f>SUM(S124:S132)</f>
        <v>5562455</v>
      </c>
      <c r="T133" s="124">
        <f t="shared" si="45"/>
        <v>6159068</v>
      </c>
      <c r="U133" s="124">
        <f t="shared" si="45"/>
        <v>6357726</v>
      </c>
      <c r="V133" s="124">
        <f t="shared" si="45"/>
        <v>9318290</v>
      </c>
      <c r="W133" s="124">
        <f>SUM(W124:W132)</f>
        <v>9334551</v>
      </c>
      <c r="X133" s="124">
        <f t="shared" si="45"/>
        <v>9547260</v>
      </c>
      <c r="Y133" s="124">
        <f t="shared" si="45"/>
        <v>4123479</v>
      </c>
      <c r="Z133" s="124">
        <f t="shared" si="45"/>
        <v>5617628</v>
      </c>
      <c r="AA133" s="124">
        <f>SUM(AA124:AA132)</f>
        <v>461286</v>
      </c>
      <c r="AB133" s="124">
        <f>SUM(AB124:AB132)</f>
        <v>1323231</v>
      </c>
      <c r="AC133" s="124">
        <f>SUM(AC124:AC132)</f>
        <v>3045513</v>
      </c>
      <c r="AD133" s="124">
        <f t="shared" si="45"/>
        <v>5324094</v>
      </c>
      <c r="AE133" s="124">
        <f>SUM(AE124:AE132)</f>
        <v>3032835</v>
      </c>
      <c r="AF133" s="124">
        <f t="shared" si="45"/>
        <v>1501301</v>
      </c>
      <c r="AG133" s="124">
        <f t="shared" si="45"/>
        <v>5081223</v>
      </c>
      <c r="AH133" s="124">
        <f t="shared" si="45"/>
        <v>4018968</v>
      </c>
      <c r="AI133" s="124">
        <f t="shared" si="45"/>
        <v>70892</v>
      </c>
      <c r="AJ133" s="124">
        <f t="shared" si="45"/>
        <v>1174026</v>
      </c>
      <c r="AK133" s="124">
        <f t="shared" si="45"/>
        <v>805053</v>
      </c>
      <c r="AL133" s="124">
        <f t="shared" si="45"/>
        <v>1815563</v>
      </c>
      <c r="AM133" s="124">
        <f t="shared" si="45"/>
        <v>1393805</v>
      </c>
      <c r="AN133" s="125">
        <f t="shared" si="45"/>
        <v>238656</v>
      </c>
      <c r="AO133" s="124">
        <f>SUM(AO124:AO132)</f>
        <v>1971584</v>
      </c>
      <c r="AP133" s="124">
        <f t="shared" si="45"/>
        <v>608013</v>
      </c>
      <c r="AQ133" s="124">
        <f aca="true" t="shared" si="46" ref="AQ133:BB133">SUM(AQ124:AQ132)</f>
        <v>1052239</v>
      </c>
      <c r="AR133" s="124">
        <f t="shared" si="46"/>
        <v>1081472</v>
      </c>
      <c r="AS133" s="124">
        <f t="shared" si="46"/>
        <v>604676</v>
      </c>
      <c r="AT133" s="124">
        <f t="shared" si="46"/>
        <v>253264</v>
      </c>
      <c r="AU133" s="124">
        <f t="shared" si="46"/>
        <v>65593</v>
      </c>
      <c r="AV133" s="124">
        <f t="shared" si="46"/>
        <v>1035651</v>
      </c>
      <c r="AW133" s="124">
        <f t="shared" si="46"/>
        <v>129767</v>
      </c>
      <c r="AX133" s="124">
        <f t="shared" si="46"/>
        <v>195432</v>
      </c>
      <c r="AY133" s="124">
        <f t="shared" si="46"/>
        <v>107641</v>
      </c>
      <c r="AZ133" s="124">
        <f t="shared" si="46"/>
        <v>147924</v>
      </c>
      <c r="BA133" s="124">
        <f t="shared" si="46"/>
        <v>83947</v>
      </c>
      <c r="BB133" s="124">
        <f t="shared" si="46"/>
        <v>9279</v>
      </c>
      <c r="BC133" s="124"/>
      <c r="BD133" s="13">
        <f t="shared" si="44"/>
        <v>480463930</v>
      </c>
      <c r="BE133" s="13"/>
      <c r="BF133" s="13">
        <f t="shared" si="24"/>
        <v>102704827</v>
      </c>
      <c r="BG133" s="13">
        <f t="shared" si="25"/>
        <v>377759103</v>
      </c>
      <c r="BH133" s="125"/>
    </row>
    <row r="134" spans="1:60" ht="11.25" customHeight="1">
      <c r="A134" s="136"/>
      <c r="B134" s="136"/>
      <c r="C134" s="124"/>
      <c r="D134" s="124"/>
      <c r="E134" s="127"/>
      <c r="F134" s="127"/>
      <c r="G134" s="127"/>
      <c r="H134" s="127"/>
      <c r="I134" s="127"/>
      <c r="J134" s="127"/>
      <c r="K134" s="127"/>
      <c r="L134" s="127"/>
      <c r="M134" s="126"/>
      <c r="N134" s="127"/>
      <c r="O134" s="127"/>
      <c r="P134" s="127"/>
      <c r="Q134" s="127"/>
      <c r="R134" s="127"/>
      <c r="S134" s="126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F134" s="127"/>
      <c r="AH134" s="127"/>
      <c r="AI134" s="126"/>
      <c r="AJ134" s="127"/>
      <c r="AK134" s="127"/>
      <c r="AM134" s="127"/>
      <c r="AN134" s="135"/>
      <c r="AO134" s="127"/>
      <c r="AP134" s="127"/>
      <c r="AR134" s="127"/>
      <c r="AT134" s="127"/>
      <c r="AU134" s="127"/>
      <c r="AV134" s="127"/>
      <c r="AW134" s="127"/>
      <c r="AX134" s="127"/>
      <c r="AY134" s="127">
        <v>0</v>
      </c>
      <c r="AZ134" s="127"/>
      <c r="BA134" s="127"/>
      <c r="BB134" s="127"/>
      <c r="BC134" s="127"/>
      <c r="BD134" s="13"/>
      <c r="BE134" s="13"/>
      <c r="BF134" s="13"/>
      <c r="BG134" s="13"/>
      <c r="BH134" s="125"/>
    </row>
    <row r="135" spans="1:60" ht="11.25" customHeight="1" hidden="1" outlineLevel="1">
      <c r="A135" s="136" t="s">
        <v>290</v>
      </c>
      <c r="B135" s="136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6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5"/>
      <c r="AF135" s="124"/>
      <c r="AG135" s="125"/>
      <c r="AH135" s="124"/>
      <c r="AI135" s="124"/>
      <c r="AJ135" s="124"/>
      <c r="AK135" s="124"/>
      <c r="AL135" s="125"/>
      <c r="AM135" s="124"/>
      <c r="AN135" s="125"/>
      <c r="AO135" s="124"/>
      <c r="AP135" s="124"/>
      <c r="AQ135" s="125"/>
      <c r="AR135" s="124"/>
      <c r="AS135" s="125"/>
      <c r="AT135" s="124"/>
      <c r="AU135" s="124"/>
      <c r="AV135" s="124"/>
      <c r="AW135" s="124"/>
      <c r="AX135" s="124"/>
      <c r="AY135" s="124">
        <v>0</v>
      </c>
      <c r="AZ135" s="124"/>
      <c r="BA135" s="124"/>
      <c r="BB135" s="124"/>
      <c r="BC135" s="124"/>
      <c r="BD135" s="13"/>
      <c r="BE135" s="13"/>
      <c r="BF135" s="13"/>
      <c r="BG135" s="13"/>
      <c r="BH135" s="125"/>
    </row>
    <row r="136" spans="1:60" ht="11.25" customHeight="1" hidden="1" outlineLevel="1">
      <c r="A136" s="117" t="s">
        <v>235</v>
      </c>
      <c r="B136" s="117"/>
      <c r="C136" s="124">
        <v>12112332</v>
      </c>
      <c r="D136" s="124">
        <v>259882</v>
      </c>
      <c r="E136" s="124">
        <v>2933199</v>
      </c>
      <c r="F136" s="124">
        <v>4083573</v>
      </c>
      <c r="G136" s="124">
        <v>1846767</v>
      </c>
      <c r="H136" s="124">
        <v>9190</v>
      </c>
      <c r="I136" s="124">
        <v>1249187</v>
      </c>
      <c r="J136" s="124">
        <v>28788</v>
      </c>
      <c r="K136" s="124">
        <v>43559</v>
      </c>
      <c r="L136" s="124">
        <v>415760</v>
      </c>
      <c r="M136" s="124">
        <v>353667</v>
      </c>
      <c r="N136" s="124">
        <v>910162</v>
      </c>
      <c r="O136" s="124">
        <v>9930</v>
      </c>
      <c r="P136" s="124">
        <v>796554</v>
      </c>
      <c r="Q136" s="124">
        <v>30025</v>
      </c>
      <c r="R136" s="124">
        <v>777083</v>
      </c>
      <c r="S136" s="124">
        <v>463886</v>
      </c>
      <c r="T136" s="124">
        <v>434336</v>
      </c>
      <c r="U136" s="124">
        <v>500048</v>
      </c>
      <c r="V136" s="124">
        <v>212272</v>
      </c>
      <c r="W136" s="124">
        <v>813268</v>
      </c>
      <c r="X136" s="124">
        <v>712250</v>
      </c>
      <c r="Y136" s="124">
        <v>381849</v>
      </c>
      <c r="Z136" s="124">
        <v>145873</v>
      </c>
      <c r="AA136" s="124">
        <v>11978</v>
      </c>
      <c r="AB136" s="124">
        <v>5612</v>
      </c>
      <c r="AC136" s="124">
        <v>362009</v>
      </c>
      <c r="AD136" s="124">
        <v>365451</v>
      </c>
      <c r="AE136" s="125">
        <v>1554110</v>
      </c>
      <c r="AF136" s="70">
        <v>316648</v>
      </c>
      <c r="AG136" s="125">
        <v>129866</v>
      </c>
      <c r="AH136" s="124">
        <v>131201</v>
      </c>
      <c r="AI136" s="124">
        <v>28377</v>
      </c>
      <c r="AJ136" s="124">
        <v>84100</v>
      </c>
      <c r="AK136" s="124">
        <v>63079</v>
      </c>
      <c r="AL136" s="125">
        <v>109365</v>
      </c>
      <c r="AM136" s="70">
        <v>205369</v>
      </c>
      <c r="AN136" s="5">
        <v>696</v>
      </c>
      <c r="AO136" s="124">
        <v>139083</v>
      </c>
      <c r="AP136" s="124">
        <v>59224</v>
      </c>
      <c r="AQ136" s="125">
        <v>78733</v>
      </c>
      <c r="AR136" s="124">
        <v>69273</v>
      </c>
      <c r="AS136" s="125">
        <v>41477</v>
      </c>
      <c r="AT136" s="124">
        <v>35722</v>
      </c>
      <c r="AU136" s="124">
        <v>38083</v>
      </c>
      <c r="AV136" s="124">
        <v>37310</v>
      </c>
      <c r="AW136" s="124">
        <v>40340</v>
      </c>
      <c r="AX136" s="124">
        <v>43515</v>
      </c>
      <c r="AY136" s="124">
        <v>35580</v>
      </c>
      <c r="AZ136" s="124">
        <v>152184</v>
      </c>
      <c r="BA136" s="124">
        <v>69680</v>
      </c>
      <c r="BB136" s="124">
        <v>628</v>
      </c>
      <c r="BC136" s="124"/>
      <c r="BD136" s="13">
        <f aca="true" t="shared" si="47" ref="BD136:BD141">SUM(C136:BB136)</f>
        <v>33732133</v>
      </c>
      <c r="BE136" s="13"/>
      <c r="BF136" s="13">
        <f t="shared" si="24"/>
        <v>15447583</v>
      </c>
      <c r="BG136" s="13">
        <f t="shared" si="25"/>
        <v>18284550</v>
      </c>
      <c r="BH136" s="125"/>
    </row>
    <row r="137" spans="1:60" ht="11.25" customHeight="1" hidden="1" outlineLevel="1">
      <c r="A137" s="117" t="s">
        <v>291</v>
      </c>
      <c r="B137" s="117"/>
      <c r="C137" s="124">
        <v>395010</v>
      </c>
      <c r="D137" s="124">
        <v>171573</v>
      </c>
      <c r="E137" s="124">
        <v>164538</v>
      </c>
      <c r="F137" s="124">
        <v>99940</v>
      </c>
      <c r="G137" s="124">
        <v>86465</v>
      </c>
      <c r="H137" s="124">
        <v>4841</v>
      </c>
      <c r="I137" s="124">
        <v>28456</v>
      </c>
      <c r="J137" s="124">
        <v>28013</v>
      </c>
      <c r="K137" s="124">
        <v>82</v>
      </c>
      <c r="L137" s="124">
        <v>32549</v>
      </c>
      <c r="M137" s="13">
        <v>46122</v>
      </c>
      <c r="N137" s="124">
        <v>24484</v>
      </c>
      <c r="O137" s="124">
        <v>5956</v>
      </c>
      <c r="P137" s="124">
        <v>6742</v>
      </c>
      <c r="Q137" s="124">
        <v>2223</v>
      </c>
      <c r="R137" s="124">
        <v>580</v>
      </c>
      <c r="S137" s="124">
        <v>13444</v>
      </c>
      <c r="T137" s="124">
        <v>20902</v>
      </c>
      <c r="U137" s="124">
        <v>17843</v>
      </c>
      <c r="V137" s="124">
        <v>53391</v>
      </c>
      <c r="W137" s="124">
        <v>46991</v>
      </c>
      <c r="X137" s="124">
        <v>23970</v>
      </c>
      <c r="Y137" s="124">
        <v>20137</v>
      </c>
      <c r="Z137" s="124">
        <v>31362</v>
      </c>
      <c r="AA137" s="124">
        <v>2575</v>
      </c>
      <c r="AB137" s="124">
        <v>1749</v>
      </c>
      <c r="AC137" s="124">
        <v>20366</v>
      </c>
      <c r="AD137" s="124">
        <v>10065</v>
      </c>
      <c r="AE137" s="125">
        <v>9893</v>
      </c>
      <c r="AF137" s="70">
        <v>0</v>
      </c>
      <c r="AG137" s="125">
        <v>2258</v>
      </c>
      <c r="AH137" s="124">
        <v>1100</v>
      </c>
      <c r="AI137" s="124">
        <v>16</v>
      </c>
      <c r="AJ137" s="124">
        <v>7655</v>
      </c>
      <c r="AK137" s="124">
        <v>4514</v>
      </c>
      <c r="AL137" s="125">
        <v>75</v>
      </c>
      <c r="AM137" s="70">
        <v>1415</v>
      </c>
      <c r="AN137" s="5">
        <v>3480</v>
      </c>
      <c r="AO137" s="124">
        <v>5169</v>
      </c>
      <c r="AP137" s="124">
        <v>3159</v>
      </c>
      <c r="AQ137" s="125">
        <v>839</v>
      </c>
      <c r="AR137" s="124">
        <v>1513</v>
      </c>
      <c r="AS137" s="125">
        <v>100</v>
      </c>
      <c r="AT137" s="124">
        <v>202</v>
      </c>
      <c r="AU137" s="124">
        <v>114</v>
      </c>
      <c r="AV137" s="124">
        <v>0</v>
      </c>
      <c r="AW137" s="124">
        <v>0</v>
      </c>
      <c r="AX137" s="124">
        <v>525</v>
      </c>
      <c r="AY137" s="124">
        <v>1610</v>
      </c>
      <c r="AZ137" s="124">
        <v>0</v>
      </c>
      <c r="BA137" s="124">
        <v>0</v>
      </c>
      <c r="BB137" s="124">
        <v>0</v>
      </c>
      <c r="BC137" s="124"/>
      <c r="BD137" s="13">
        <f t="shared" si="47"/>
        <v>1404006</v>
      </c>
      <c r="BE137" s="13"/>
      <c r="BF137" s="13">
        <f t="shared" si="24"/>
        <v>467761</v>
      </c>
      <c r="BG137" s="13">
        <f t="shared" si="25"/>
        <v>936245</v>
      </c>
      <c r="BH137" s="125"/>
    </row>
    <row r="138" spans="1:60" ht="11.25" customHeight="1" hidden="1" outlineLevel="1">
      <c r="A138" s="117" t="s">
        <v>292</v>
      </c>
      <c r="B138" s="117"/>
      <c r="C138" s="124">
        <v>140025</v>
      </c>
      <c r="D138" s="124">
        <v>43720</v>
      </c>
      <c r="E138" s="124">
        <v>152919</v>
      </c>
      <c r="F138" s="124">
        <v>200371</v>
      </c>
      <c r="G138" s="124">
        <v>83862</v>
      </c>
      <c r="H138" s="124">
        <v>4869</v>
      </c>
      <c r="I138" s="124">
        <v>53945</v>
      </c>
      <c r="J138" s="124">
        <v>13257</v>
      </c>
      <c r="K138" s="124">
        <v>19403</v>
      </c>
      <c r="L138" s="124">
        <v>53767</v>
      </c>
      <c r="M138" s="13">
        <v>35646</v>
      </c>
      <c r="N138" s="124">
        <v>24115</v>
      </c>
      <c r="O138" s="124">
        <v>14560</v>
      </c>
      <c r="P138" s="124">
        <v>32271</v>
      </c>
      <c r="Q138" s="124">
        <v>10736</v>
      </c>
      <c r="R138" s="124">
        <v>91743</v>
      </c>
      <c r="S138" s="124">
        <v>18136</v>
      </c>
      <c r="T138" s="124">
        <v>44361</v>
      </c>
      <c r="U138" s="124">
        <v>53985</v>
      </c>
      <c r="V138" s="124">
        <v>38159</v>
      </c>
      <c r="W138" s="124">
        <v>17887</v>
      </c>
      <c r="X138" s="124">
        <v>31749</v>
      </c>
      <c r="Y138" s="124">
        <v>23856</v>
      </c>
      <c r="Z138" s="124">
        <v>39277</v>
      </c>
      <c r="AA138" s="124">
        <v>3225</v>
      </c>
      <c r="AB138" s="124">
        <v>1779</v>
      </c>
      <c r="AC138" s="124">
        <v>17653</v>
      </c>
      <c r="AD138" s="124">
        <v>13571</v>
      </c>
      <c r="AE138" s="125">
        <v>29057</v>
      </c>
      <c r="AF138" s="70">
        <v>4617</v>
      </c>
      <c r="AG138" s="125">
        <v>2801</v>
      </c>
      <c r="AH138" s="124">
        <v>2250</v>
      </c>
      <c r="AI138" s="124">
        <v>346</v>
      </c>
      <c r="AJ138" s="124">
        <v>5403</v>
      </c>
      <c r="AK138" s="124">
        <v>6723</v>
      </c>
      <c r="AL138" s="125">
        <v>2702</v>
      </c>
      <c r="AM138" s="70">
        <v>7452</v>
      </c>
      <c r="AN138" s="5">
        <v>399</v>
      </c>
      <c r="AO138" s="124">
        <v>6517</v>
      </c>
      <c r="AP138" s="124">
        <v>7397</v>
      </c>
      <c r="AQ138" s="125">
        <v>2056</v>
      </c>
      <c r="AR138" s="124">
        <v>2075</v>
      </c>
      <c r="AS138" s="125">
        <v>1239</v>
      </c>
      <c r="AT138" s="124">
        <v>3406</v>
      </c>
      <c r="AU138" s="124">
        <v>1658</v>
      </c>
      <c r="AV138" s="124">
        <v>1822</v>
      </c>
      <c r="AW138" s="124">
        <v>359</v>
      </c>
      <c r="AX138" s="124">
        <v>2812</v>
      </c>
      <c r="AY138" s="124">
        <v>1610</v>
      </c>
      <c r="AZ138" s="124">
        <v>2569</v>
      </c>
      <c r="BA138" s="124">
        <v>5444</v>
      </c>
      <c r="BB138" s="124">
        <v>196</v>
      </c>
      <c r="BC138" s="124"/>
      <c r="BD138" s="13">
        <f t="shared" si="47"/>
        <v>1379757</v>
      </c>
      <c r="BE138" s="13"/>
      <c r="BF138" s="13">
        <f t="shared" si="24"/>
        <v>229398</v>
      </c>
      <c r="BG138" s="13">
        <f t="shared" si="25"/>
        <v>1150359</v>
      </c>
      <c r="BH138" s="125"/>
    </row>
    <row r="139" spans="1:60" ht="11.25" customHeight="1" hidden="1" outlineLevel="1">
      <c r="A139" s="117" t="s">
        <v>293</v>
      </c>
      <c r="B139" s="117"/>
      <c r="C139" s="124">
        <v>0</v>
      </c>
      <c r="D139" s="124">
        <v>0</v>
      </c>
      <c r="E139" s="124">
        <v>0</v>
      </c>
      <c r="F139" s="124">
        <v>0</v>
      </c>
      <c r="G139" s="124">
        <v>0</v>
      </c>
      <c r="H139" s="124">
        <v>0</v>
      </c>
      <c r="I139" s="124">
        <v>0</v>
      </c>
      <c r="J139" s="124">
        <v>0</v>
      </c>
      <c r="K139" s="124">
        <v>0</v>
      </c>
      <c r="L139" s="124">
        <v>0</v>
      </c>
      <c r="M139" s="126">
        <v>0</v>
      </c>
      <c r="N139" s="124">
        <v>0</v>
      </c>
      <c r="O139" s="124">
        <v>0</v>
      </c>
      <c r="P139" s="124">
        <v>0</v>
      </c>
      <c r="Q139" s="124">
        <v>0</v>
      </c>
      <c r="R139" s="124">
        <v>0</v>
      </c>
      <c r="S139" s="124">
        <v>0</v>
      </c>
      <c r="T139" s="124">
        <v>0</v>
      </c>
      <c r="U139" s="124">
        <v>0</v>
      </c>
      <c r="V139" s="124">
        <v>0</v>
      </c>
      <c r="W139" s="124">
        <v>0</v>
      </c>
      <c r="X139" s="124">
        <v>0</v>
      </c>
      <c r="Y139" s="124">
        <v>0</v>
      </c>
      <c r="Z139" s="124">
        <v>0</v>
      </c>
      <c r="AA139" s="124">
        <v>0</v>
      </c>
      <c r="AB139" s="124">
        <v>0</v>
      </c>
      <c r="AC139" s="124">
        <v>0</v>
      </c>
      <c r="AD139" s="124">
        <v>0</v>
      </c>
      <c r="AE139" s="124">
        <v>0</v>
      </c>
      <c r="AF139" s="70">
        <v>0</v>
      </c>
      <c r="AG139" s="125">
        <v>0</v>
      </c>
      <c r="AH139" s="124">
        <v>0</v>
      </c>
      <c r="AI139" s="124">
        <v>0</v>
      </c>
      <c r="AJ139" s="124">
        <v>0</v>
      </c>
      <c r="AK139" s="124">
        <v>0</v>
      </c>
      <c r="AL139" s="124">
        <v>0</v>
      </c>
      <c r="AM139" s="124">
        <v>0</v>
      </c>
      <c r="AN139" s="125">
        <v>0</v>
      </c>
      <c r="AO139" s="124">
        <v>0</v>
      </c>
      <c r="AP139" s="124">
        <v>0</v>
      </c>
      <c r="AQ139" s="125">
        <v>0</v>
      </c>
      <c r="AR139" s="125">
        <v>0</v>
      </c>
      <c r="AS139" s="125">
        <v>0</v>
      </c>
      <c r="AT139" s="124">
        <v>0</v>
      </c>
      <c r="AU139" s="125">
        <v>0</v>
      </c>
      <c r="AV139" s="125">
        <v>0</v>
      </c>
      <c r="AW139" s="125">
        <v>0</v>
      </c>
      <c r="AX139" s="125">
        <v>0</v>
      </c>
      <c r="AY139" s="124">
        <v>0</v>
      </c>
      <c r="AZ139" s="124">
        <v>0</v>
      </c>
      <c r="BA139" s="124">
        <v>0</v>
      </c>
      <c r="BB139" s="124">
        <v>0</v>
      </c>
      <c r="BC139" s="124"/>
      <c r="BD139" s="13">
        <f t="shared" si="47"/>
        <v>0</v>
      </c>
      <c r="BE139" s="13"/>
      <c r="BF139" s="13">
        <f t="shared" si="24"/>
        <v>0</v>
      </c>
      <c r="BG139" s="13">
        <f t="shared" si="25"/>
        <v>0</v>
      </c>
      <c r="BH139" s="125"/>
    </row>
    <row r="140" spans="1:60" ht="11.25" customHeight="1" hidden="1" outlineLevel="1">
      <c r="A140" s="117" t="s">
        <v>294</v>
      </c>
      <c r="B140" s="117"/>
      <c r="C140" s="127">
        <v>25294</v>
      </c>
      <c r="D140" s="127">
        <v>123822</v>
      </c>
      <c r="E140" s="124">
        <v>76060</v>
      </c>
      <c r="F140" s="124">
        <v>0</v>
      </c>
      <c r="G140" s="124">
        <v>0</v>
      </c>
      <c r="H140" s="124">
        <v>2115440</v>
      </c>
      <c r="I140" s="124">
        <v>32084</v>
      </c>
      <c r="J140" s="124">
        <v>115656</v>
      </c>
      <c r="K140" s="124">
        <v>1366</v>
      </c>
      <c r="L140" s="124">
        <v>0</v>
      </c>
      <c r="M140" s="13">
        <v>-146</v>
      </c>
      <c r="N140" s="124">
        <v>0</v>
      </c>
      <c r="O140" s="124">
        <v>0</v>
      </c>
      <c r="P140" s="124">
        <v>5300</v>
      </c>
      <c r="Q140" s="124">
        <v>1381</v>
      </c>
      <c r="R140" s="124">
        <v>0</v>
      </c>
      <c r="S140" s="124">
        <v>7640</v>
      </c>
      <c r="T140" s="124">
        <v>0</v>
      </c>
      <c r="U140" s="124">
        <v>0</v>
      </c>
      <c r="V140" s="124">
        <v>114043</v>
      </c>
      <c r="W140" s="124">
        <v>0</v>
      </c>
      <c r="X140" s="124">
        <v>0</v>
      </c>
      <c r="Y140" s="124">
        <v>0</v>
      </c>
      <c r="Z140" s="124">
        <v>0</v>
      </c>
      <c r="AA140" s="124">
        <v>0</v>
      </c>
      <c r="AB140" s="124">
        <v>30196</v>
      </c>
      <c r="AC140" s="124">
        <v>0</v>
      </c>
      <c r="AD140" s="124">
        <v>0</v>
      </c>
      <c r="AE140" s="125">
        <v>0</v>
      </c>
      <c r="AF140" s="70">
        <v>0</v>
      </c>
      <c r="AG140" s="125">
        <v>0</v>
      </c>
      <c r="AH140" s="124">
        <v>547</v>
      </c>
      <c r="AI140" s="124">
        <v>0</v>
      </c>
      <c r="AJ140" s="124">
        <v>0</v>
      </c>
      <c r="AK140" s="124">
        <v>0</v>
      </c>
      <c r="AL140" s="125">
        <v>0</v>
      </c>
      <c r="AM140" s="124">
        <v>0</v>
      </c>
      <c r="AN140" s="125">
        <v>203</v>
      </c>
      <c r="AO140" s="124">
        <v>3584</v>
      </c>
      <c r="AP140" s="124">
        <v>0</v>
      </c>
      <c r="AQ140" s="125">
        <v>0</v>
      </c>
      <c r="AR140" s="125">
        <v>0</v>
      </c>
      <c r="AS140" s="125">
        <v>0</v>
      </c>
      <c r="AT140" s="124">
        <v>0</v>
      </c>
      <c r="AU140" s="125">
        <v>1048</v>
      </c>
      <c r="AV140" s="124">
        <v>0</v>
      </c>
      <c r="AW140" s="125">
        <v>2</v>
      </c>
      <c r="AX140" s="124">
        <v>0</v>
      </c>
      <c r="AY140" s="124">
        <v>0</v>
      </c>
      <c r="AZ140" s="124">
        <v>1660</v>
      </c>
      <c r="BA140" s="124">
        <v>0</v>
      </c>
      <c r="BB140" s="124">
        <v>708</v>
      </c>
      <c r="BC140" s="124"/>
      <c r="BD140" s="13">
        <f t="shared" si="47"/>
        <v>2655888</v>
      </c>
      <c r="BE140" s="13"/>
      <c r="BF140" s="13">
        <f aca="true" t="shared" si="48" ref="BF140:BF163">+C140+AE140+AG140+AI140+AM140+AO140+AP140+AR140+AT140+AX140+AY140+AZ140+W140+BA140</f>
        <v>30538</v>
      </c>
      <c r="BG140" s="13">
        <f aca="true" t="shared" si="49" ref="BG140:BG163">+BD140-BF140</f>
        <v>2625350</v>
      </c>
      <c r="BH140" s="125"/>
    </row>
    <row r="141" spans="1:60" ht="11.25" customHeight="1" collapsed="1">
      <c r="A141" s="136" t="s">
        <v>295</v>
      </c>
      <c r="B141" s="136"/>
      <c r="C141" s="124">
        <f aca="true" t="shared" si="50" ref="C141:AP141">SUM(C136:C140)</f>
        <v>12672661</v>
      </c>
      <c r="D141" s="124">
        <f t="shared" si="50"/>
        <v>598997</v>
      </c>
      <c r="E141" s="124">
        <f t="shared" si="50"/>
        <v>3326716</v>
      </c>
      <c r="F141" s="124">
        <f t="shared" si="50"/>
        <v>4383884</v>
      </c>
      <c r="G141" s="124">
        <f t="shared" si="50"/>
        <v>2017094</v>
      </c>
      <c r="H141" s="124">
        <f t="shared" si="50"/>
        <v>2134340</v>
      </c>
      <c r="I141" s="124">
        <f t="shared" si="50"/>
        <v>1363672</v>
      </c>
      <c r="J141" s="124">
        <f t="shared" si="50"/>
        <v>185714</v>
      </c>
      <c r="K141" s="124">
        <f>SUM(K136:K140)</f>
        <v>64410</v>
      </c>
      <c r="L141" s="124">
        <f t="shared" si="50"/>
        <v>502076</v>
      </c>
      <c r="M141" s="124">
        <f t="shared" si="50"/>
        <v>435289</v>
      </c>
      <c r="N141" s="124">
        <f t="shared" si="50"/>
        <v>958761</v>
      </c>
      <c r="O141" s="124">
        <f t="shared" si="50"/>
        <v>30446</v>
      </c>
      <c r="P141" s="124">
        <f t="shared" si="50"/>
        <v>840867</v>
      </c>
      <c r="Q141" s="124">
        <f t="shared" si="50"/>
        <v>44365</v>
      </c>
      <c r="R141" s="124">
        <f t="shared" si="50"/>
        <v>869406</v>
      </c>
      <c r="S141" s="124">
        <f>SUM(S136:S140)</f>
        <v>503106</v>
      </c>
      <c r="T141" s="124">
        <f t="shared" si="50"/>
        <v>499599</v>
      </c>
      <c r="U141" s="124">
        <f t="shared" si="50"/>
        <v>571876</v>
      </c>
      <c r="V141" s="124">
        <f t="shared" si="50"/>
        <v>417865</v>
      </c>
      <c r="W141" s="124">
        <f>SUM(W136:W140)</f>
        <v>878146</v>
      </c>
      <c r="X141" s="124">
        <f t="shared" si="50"/>
        <v>767969</v>
      </c>
      <c r="Y141" s="124">
        <f t="shared" si="50"/>
        <v>425842</v>
      </c>
      <c r="Z141" s="124">
        <f t="shared" si="50"/>
        <v>216512</v>
      </c>
      <c r="AA141" s="124">
        <f>SUM(AA136:AA140)</f>
        <v>17778</v>
      </c>
      <c r="AB141" s="124">
        <f>SUM(AB136:AB140)</f>
        <v>39336</v>
      </c>
      <c r="AC141" s="124">
        <f>SUM(AC136:AC140)</f>
        <v>400028</v>
      </c>
      <c r="AD141" s="124">
        <f t="shared" si="50"/>
        <v>389087</v>
      </c>
      <c r="AE141" s="124">
        <f>SUM(AE136:AE140)</f>
        <v>1593060</v>
      </c>
      <c r="AF141" s="124">
        <f t="shared" si="50"/>
        <v>321265</v>
      </c>
      <c r="AG141" s="124">
        <f t="shared" si="50"/>
        <v>134925</v>
      </c>
      <c r="AH141" s="124">
        <f t="shared" si="50"/>
        <v>135098</v>
      </c>
      <c r="AI141" s="124">
        <f t="shared" si="50"/>
        <v>28739</v>
      </c>
      <c r="AJ141" s="124">
        <f t="shared" si="50"/>
        <v>97158</v>
      </c>
      <c r="AK141" s="124">
        <f t="shared" si="50"/>
        <v>74316</v>
      </c>
      <c r="AL141" s="124">
        <f t="shared" si="50"/>
        <v>112142</v>
      </c>
      <c r="AM141" s="124">
        <f t="shared" si="50"/>
        <v>214236</v>
      </c>
      <c r="AN141" s="125">
        <f t="shared" si="50"/>
        <v>4778</v>
      </c>
      <c r="AO141" s="124">
        <f>SUM(AO136:AO140)</f>
        <v>154353</v>
      </c>
      <c r="AP141" s="124">
        <f t="shared" si="50"/>
        <v>69780</v>
      </c>
      <c r="AQ141" s="124">
        <f aca="true" t="shared" si="51" ref="AQ141:BB141">SUM(AQ136:AQ140)</f>
        <v>81628</v>
      </c>
      <c r="AR141" s="124">
        <f t="shared" si="51"/>
        <v>72861</v>
      </c>
      <c r="AS141" s="124">
        <f t="shared" si="51"/>
        <v>42816</v>
      </c>
      <c r="AT141" s="124">
        <f t="shared" si="51"/>
        <v>39330</v>
      </c>
      <c r="AU141" s="124">
        <f t="shared" si="51"/>
        <v>40903</v>
      </c>
      <c r="AV141" s="124">
        <f t="shared" si="51"/>
        <v>39132</v>
      </c>
      <c r="AW141" s="124">
        <f t="shared" si="51"/>
        <v>40701</v>
      </c>
      <c r="AX141" s="124">
        <f t="shared" si="51"/>
        <v>46852</v>
      </c>
      <c r="AY141" s="124">
        <f t="shared" si="51"/>
        <v>38800</v>
      </c>
      <c r="AZ141" s="124">
        <f t="shared" si="51"/>
        <v>156413</v>
      </c>
      <c r="BA141" s="124">
        <f t="shared" si="51"/>
        <v>75124</v>
      </c>
      <c r="BB141" s="124">
        <f t="shared" si="51"/>
        <v>1532</v>
      </c>
      <c r="BC141" s="124"/>
      <c r="BD141" s="13">
        <f t="shared" si="47"/>
        <v>39171784</v>
      </c>
      <c r="BE141" s="13"/>
      <c r="BF141" s="13">
        <f t="shared" si="48"/>
        <v>16175280</v>
      </c>
      <c r="BG141" s="13">
        <f t="shared" si="49"/>
        <v>22996504</v>
      </c>
      <c r="BH141" s="125"/>
    </row>
    <row r="142" spans="1:60" ht="11.25" customHeight="1">
      <c r="A142" s="13"/>
      <c r="B142" s="1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H142" s="124"/>
      <c r="AI142" s="124"/>
      <c r="AJ142" s="124"/>
      <c r="AK142" s="124"/>
      <c r="AL142" s="124"/>
      <c r="AM142" s="124"/>
      <c r="AN142" s="125"/>
      <c r="AO142" s="124"/>
      <c r="AP142" s="124"/>
      <c r="AQ142" s="124"/>
      <c r="AR142" s="124"/>
      <c r="AS142" s="124"/>
      <c r="AT142" s="124"/>
      <c r="AU142" s="124"/>
      <c r="AV142" s="124"/>
      <c r="AW142" s="124"/>
      <c r="AX142" s="124"/>
      <c r="AY142" s="124"/>
      <c r="AZ142" s="124"/>
      <c r="BA142" s="124"/>
      <c r="BB142" s="124"/>
      <c r="BC142" s="124"/>
      <c r="BD142" s="13"/>
      <c r="BE142" s="13"/>
      <c r="BF142" s="13"/>
      <c r="BG142" s="13"/>
      <c r="BH142" s="125"/>
    </row>
    <row r="143" spans="1:60" ht="11.25" customHeight="1">
      <c r="A143" s="136" t="s">
        <v>296</v>
      </c>
      <c r="B143" s="136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H143" s="124"/>
      <c r="AI143" s="124"/>
      <c r="AJ143" s="124"/>
      <c r="AK143" s="124"/>
      <c r="AL143" s="124"/>
      <c r="AM143" s="124"/>
      <c r="AN143" s="125"/>
      <c r="AO143" s="124"/>
      <c r="AP143" s="124"/>
      <c r="AQ143" s="124"/>
      <c r="AR143" s="124"/>
      <c r="AS143" s="124"/>
      <c r="AT143" s="124"/>
      <c r="AU143" s="124"/>
      <c r="AV143" s="124"/>
      <c r="AW143" s="124"/>
      <c r="AX143" s="124"/>
      <c r="AY143" s="124"/>
      <c r="AZ143" s="124"/>
      <c r="BA143" s="124"/>
      <c r="BB143" s="124"/>
      <c r="BC143" s="124"/>
      <c r="BD143" s="13"/>
      <c r="BE143" s="13"/>
      <c r="BF143" s="13"/>
      <c r="BG143" s="13"/>
      <c r="BH143" s="125"/>
    </row>
    <row r="144" spans="1:60" ht="11.25" customHeight="1">
      <c r="A144" s="136" t="s">
        <v>297</v>
      </c>
      <c r="B144" s="136"/>
      <c r="C144" s="124">
        <f aca="true" t="shared" si="52" ref="C144:AP144">+C133-C141</f>
        <v>66669583</v>
      </c>
      <c r="D144" s="124">
        <f t="shared" si="52"/>
        <v>29848854</v>
      </c>
      <c r="E144" s="124">
        <f t="shared" si="52"/>
        <v>44277108</v>
      </c>
      <c r="F144" s="124">
        <f t="shared" si="52"/>
        <v>111526006</v>
      </c>
      <c r="G144" s="124">
        <f t="shared" si="52"/>
        <v>26843206</v>
      </c>
      <c r="H144" s="124">
        <f t="shared" si="52"/>
        <v>0</v>
      </c>
      <c r="I144" s="124">
        <f t="shared" si="52"/>
        <v>13964883</v>
      </c>
      <c r="J144" s="124">
        <f t="shared" si="52"/>
        <v>3365010</v>
      </c>
      <c r="K144" s="124">
        <f>+K133-K141</f>
        <v>3589575</v>
      </c>
      <c r="L144" s="124">
        <f t="shared" si="52"/>
        <v>7163893</v>
      </c>
      <c r="M144" s="124">
        <f t="shared" si="52"/>
        <v>7679909</v>
      </c>
      <c r="N144" s="124">
        <f t="shared" si="52"/>
        <v>3884677</v>
      </c>
      <c r="O144" s="124">
        <f t="shared" si="52"/>
        <v>888234</v>
      </c>
      <c r="P144" s="124">
        <f t="shared" si="52"/>
        <v>15848039</v>
      </c>
      <c r="Q144" s="124">
        <f t="shared" si="52"/>
        <v>4407645</v>
      </c>
      <c r="R144" s="124">
        <f t="shared" si="52"/>
        <v>17425225</v>
      </c>
      <c r="S144" s="124">
        <f>+S133-S141</f>
        <v>5059349</v>
      </c>
      <c r="T144" s="124">
        <f t="shared" si="52"/>
        <v>5659469</v>
      </c>
      <c r="U144" s="124">
        <f t="shared" si="52"/>
        <v>5785850</v>
      </c>
      <c r="V144" s="124">
        <f t="shared" si="52"/>
        <v>8900425</v>
      </c>
      <c r="W144" s="124">
        <f>+W133-W141</f>
        <v>8456405</v>
      </c>
      <c r="X144" s="124">
        <f t="shared" si="52"/>
        <v>8779291</v>
      </c>
      <c r="Y144" s="124">
        <f t="shared" si="52"/>
        <v>3697637</v>
      </c>
      <c r="Z144" s="124">
        <f t="shared" si="52"/>
        <v>5401116</v>
      </c>
      <c r="AA144" s="124">
        <f>+AA133-AA141</f>
        <v>443508</v>
      </c>
      <c r="AB144" s="124">
        <f>+AB133-AB141</f>
        <v>1283895</v>
      </c>
      <c r="AC144" s="124">
        <f>+AC133-AC141</f>
        <v>2645485</v>
      </c>
      <c r="AD144" s="124">
        <f t="shared" si="52"/>
        <v>4935007</v>
      </c>
      <c r="AE144" s="124">
        <f>+AE133-AE141</f>
        <v>1439775</v>
      </c>
      <c r="AF144" s="124">
        <f t="shared" si="52"/>
        <v>1180036</v>
      </c>
      <c r="AG144" s="124">
        <f t="shared" si="52"/>
        <v>4946298</v>
      </c>
      <c r="AH144" s="124">
        <f t="shared" si="52"/>
        <v>3883870</v>
      </c>
      <c r="AI144" s="124">
        <f t="shared" si="52"/>
        <v>42153</v>
      </c>
      <c r="AJ144" s="124">
        <f t="shared" si="52"/>
        <v>1076868</v>
      </c>
      <c r="AK144" s="124">
        <f t="shared" si="52"/>
        <v>730737</v>
      </c>
      <c r="AL144" s="124">
        <f t="shared" si="52"/>
        <v>1703421</v>
      </c>
      <c r="AM144" s="124">
        <f t="shared" si="52"/>
        <v>1179569</v>
      </c>
      <c r="AN144" s="125">
        <f t="shared" si="52"/>
        <v>233878</v>
      </c>
      <c r="AO144" s="124">
        <f>+AO133-AO141</f>
        <v>1817231</v>
      </c>
      <c r="AP144" s="124">
        <f t="shared" si="52"/>
        <v>538233</v>
      </c>
      <c r="AQ144" s="124">
        <f aca="true" t="shared" si="53" ref="AQ144:BB144">+AQ133-AQ141</f>
        <v>970611</v>
      </c>
      <c r="AR144" s="124">
        <f t="shared" si="53"/>
        <v>1008611</v>
      </c>
      <c r="AS144" s="124">
        <f t="shared" si="53"/>
        <v>561860</v>
      </c>
      <c r="AT144" s="124">
        <f t="shared" si="53"/>
        <v>213934</v>
      </c>
      <c r="AU144" s="124">
        <f t="shared" si="53"/>
        <v>24690</v>
      </c>
      <c r="AV144" s="124">
        <f t="shared" si="53"/>
        <v>996519</v>
      </c>
      <c r="AW144" s="124">
        <f t="shared" si="53"/>
        <v>89066</v>
      </c>
      <c r="AX144" s="124">
        <f t="shared" si="53"/>
        <v>148580</v>
      </c>
      <c r="AY144" s="124">
        <f t="shared" si="53"/>
        <v>68841</v>
      </c>
      <c r="AZ144" s="124">
        <f t="shared" si="53"/>
        <v>-8489</v>
      </c>
      <c r="BA144" s="124">
        <f t="shared" si="53"/>
        <v>8823</v>
      </c>
      <c r="BB144" s="124">
        <f t="shared" si="53"/>
        <v>7747</v>
      </c>
      <c r="BC144" s="124"/>
      <c r="BD144" s="13">
        <f>SUM(C144:BB144)</f>
        <v>441292146</v>
      </c>
      <c r="BE144" s="13"/>
      <c r="BF144" s="13">
        <f t="shared" si="48"/>
        <v>86529547</v>
      </c>
      <c r="BG144" s="13">
        <f t="shared" si="49"/>
        <v>354762599</v>
      </c>
      <c r="BH144" s="125"/>
    </row>
    <row r="145" spans="1:60" ht="11.25" customHeight="1">
      <c r="A145" s="136"/>
      <c r="B145" s="136"/>
      <c r="C145" s="124"/>
      <c r="D145" s="124"/>
      <c r="E145" s="127"/>
      <c r="F145" s="127"/>
      <c r="G145" s="127"/>
      <c r="H145" s="127"/>
      <c r="I145" s="127"/>
      <c r="J145" s="127"/>
      <c r="K145" s="127"/>
      <c r="L145" s="127"/>
      <c r="M145" s="126"/>
      <c r="N145" s="127"/>
      <c r="O145" s="127"/>
      <c r="P145" s="127"/>
      <c r="Q145" s="127"/>
      <c r="R145" s="127"/>
      <c r="S145" s="126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/>
      <c r="AF145" s="127"/>
      <c r="AH145" s="127"/>
      <c r="AI145" s="126"/>
      <c r="AJ145" s="127"/>
      <c r="AK145" s="127"/>
      <c r="AM145" s="127"/>
      <c r="AN145" s="135"/>
      <c r="AO145" s="127"/>
      <c r="AP145" s="127"/>
      <c r="AR145" s="127"/>
      <c r="AT145" s="127"/>
      <c r="AU145" s="127"/>
      <c r="AV145" s="127"/>
      <c r="AW145" s="127"/>
      <c r="AX145" s="127"/>
      <c r="AY145" s="127"/>
      <c r="AZ145" s="127"/>
      <c r="BA145" s="127"/>
      <c r="BB145" s="127"/>
      <c r="BC145" s="127"/>
      <c r="BD145" s="13"/>
      <c r="BE145" s="13"/>
      <c r="BF145" s="13"/>
      <c r="BG145" s="13"/>
      <c r="BH145" s="125"/>
    </row>
    <row r="146" spans="1:60" ht="11.25" customHeight="1" hidden="1" outlineLevel="1">
      <c r="A146" s="136" t="s">
        <v>298</v>
      </c>
      <c r="B146" s="136"/>
      <c r="C146" s="124"/>
      <c r="D146" s="124"/>
      <c r="E146" s="127"/>
      <c r="F146" s="127"/>
      <c r="G146" s="127"/>
      <c r="H146" s="127"/>
      <c r="I146" s="127"/>
      <c r="J146" s="127"/>
      <c r="K146" s="127"/>
      <c r="L146" s="127"/>
      <c r="M146" s="126"/>
      <c r="N146" s="127"/>
      <c r="O146" s="127"/>
      <c r="P146" s="127"/>
      <c r="Q146" s="127"/>
      <c r="R146" s="127"/>
      <c r="S146" s="126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F146" s="127"/>
      <c r="AH146" s="127"/>
      <c r="AI146" s="126"/>
      <c r="AJ146" s="127"/>
      <c r="AK146" s="127"/>
      <c r="AM146" s="127"/>
      <c r="AN146" s="135"/>
      <c r="AO146" s="127"/>
      <c r="AP146" s="127"/>
      <c r="AR146" s="127"/>
      <c r="AT146" s="127"/>
      <c r="AU146" s="127"/>
      <c r="AV146" s="127"/>
      <c r="AW146" s="127"/>
      <c r="AX146" s="127"/>
      <c r="AY146" s="127"/>
      <c r="AZ146" s="127"/>
      <c r="BA146" s="127"/>
      <c r="BB146" s="127"/>
      <c r="BC146" s="127"/>
      <c r="BD146" s="13"/>
      <c r="BE146" s="13"/>
      <c r="BF146" s="13"/>
      <c r="BG146" s="13"/>
      <c r="BH146" s="125"/>
    </row>
    <row r="147" spans="1:60" ht="11.25" customHeight="1" hidden="1" outlineLevel="1">
      <c r="A147" s="117" t="s">
        <v>299</v>
      </c>
      <c r="B147" s="117"/>
      <c r="C147" s="124">
        <v>29709422</v>
      </c>
      <c r="D147" s="124">
        <v>10496707</v>
      </c>
      <c r="E147" s="124">
        <v>25274372</v>
      </c>
      <c r="F147" s="124">
        <v>67429172</v>
      </c>
      <c r="G147" s="124">
        <v>10615389</v>
      </c>
      <c r="H147" s="124">
        <v>0</v>
      </c>
      <c r="I147" s="124">
        <v>7647800</v>
      </c>
      <c r="J147" s="124">
        <v>2209452</v>
      </c>
      <c r="K147" s="124">
        <v>2672114</v>
      </c>
      <c r="L147" s="124">
        <v>1642968</v>
      </c>
      <c r="M147" s="13">
        <v>2158030</v>
      </c>
      <c r="N147" s="124">
        <v>1234829</v>
      </c>
      <c r="O147" s="124">
        <v>289950</v>
      </c>
      <c r="P147" s="124">
        <v>13429524</v>
      </c>
      <c r="Q147" s="124">
        <v>3830214</v>
      </c>
      <c r="R147" s="124">
        <v>11613428</v>
      </c>
      <c r="S147" s="124">
        <v>3105359</v>
      </c>
      <c r="T147" s="124">
        <v>3864870</v>
      </c>
      <c r="U147" s="124">
        <v>2406479</v>
      </c>
      <c r="V147" s="124">
        <v>4960801</v>
      </c>
      <c r="W147" s="124">
        <v>4346368</v>
      </c>
      <c r="X147" s="124">
        <v>8129396</v>
      </c>
      <c r="Y147" s="124">
        <v>1780693</v>
      </c>
      <c r="Z147" s="124">
        <v>2360577</v>
      </c>
      <c r="AA147" s="124">
        <v>193837</v>
      </c>
      <c r="AB147" s="124">
        <v>1199804</v>
      </c>
      <c r="AC147" s="124">
        <v>1019016</v>
      </c>
      <c r="AD147" s="124">
        <v>3605676</v>
      </c>
      <c r="AE147" s="125">
        <v>757717</v>
      </c>
      <c r="AF147" s="70">
        <v>191025</v>
      </c>
      <c r="AG147" s="125">
        <v>4245027</v>
      </c>
      <c r="AH147" s="124">
        <v>3499912</v>
      </c>
      <c r="AI147" s="124">
        <v>41880</v>
      </c>
      <c r="AJ147" s="124">
        <v>889708</v>
      </c>
      <c r="AK147" s="124">
        <v>333289</v>
      </c>
      <c r="AL147" s="125">
        <v>1588355</v>
      </c>
      <c r="AM147" s="124">
        <v>387006</v>
      </c>
      <c r="AN147" s="125">
        <v>209239</v>
      </c>
      <c r="AO147" s="124">
        <v>1355352</v>
      </c>
      <c r="AP147" s="124">
        <v>322029</v>
      </c>
      <c r="AQ147" s="125">
        <v>922431</v>
      </c>
      <c r="AR147" s="124">
        <v>1008553</v>
      </c>
      <c r="AS147" s="125">
        <v>556450</v>
      </c>
      <c r="AT147" s="124">
        <v>195417</v>
      </c>
      <c r="AU147" s="124">
        <v>0</v>
      </c>
      <c r="AV147" s="124">
        <v>996943</v>
      </c>
      <c r="AW147" s="124">
        <v>0</v>
      </c>
      <c r="AX147" s="124">
        <v>131622</v>
      </c>
      <c r="AY147" s="124">
        <v>61750</v>
      </c>
      <c r="AZ147" s="124">
        <v>0</v>
      </c>
      <c r="BA147" s="124">
        <v>0</v>
      </c>
      <c r="BB147" s="124">
        <v>0</v>
      </c>
      <c r="BC147" s="124"/>
      <c r="BD147" s="13">
        <f aca="true" t="shared" si="54" ref="BD147:BD153">SUM(C147:BB147)</f>
        <v>244919952</v>
      </c>
      <c r="BE147" s="13"/>
      <c r="BF147" s="13">
        <f t="shared" si="48"/>
        <v>42562143</v>
      </c>
      <c r="BG147" s="13">
        <f t="shared" si="49"/>
        <v>202357809</v>
      </c>
      <c r="BH147" s="125"/>
    </row>
    <row r="148" spans="1:60" ht="11.25" customHeight="1" hidden="1" outlineLevel="1">
      <c r="A148" s="117" t="s">
        <v>300</v>
      </c>
      <c r="B148" s="117"/>
      <c r="C148" s="124">
        <v>28922241</v>
      </c>
      <c r="D148" s="124">
        <v>15337821</v>
      </c>
      <c r="E148" s="124">
        <v>11324454</v>
      </c>
      <c r="F148" s="124">
        <v>42164302</v>
      </c>
      <c r="G148" s="124">
        <v>15140937</v>
      </c>
      <c r="H148" s="124">
        <v>0</v>
      </c>
      <c r="I148" s="124">
        <v>6689795</v>
      </c>
      <c r="J148" s="124">
        <v>1138161</v>
      </c>
      <c r="K148" s="124">
        <v>899130</v>
      </c>
      <c r="L148" s="124">
        <v>4902042</v>
      </c>
      <c r="M148" s="13">
        <v>3346334</v>
      </c>
      <c r="N148" s="124">
        <v>2360105</v>
      </c>
      <c r="O148" s="124">
        <v>554176</v>
      </c>
      <c r="P148" s="124">
        <v>2314334</v>
      </c>
      <c r="Q148" s="124">
        <v>561772</v>
      </c>
      <c r="R148" s="124">
        <v>4880436</v>
      </c>
      <c r="S148" s="124">
        <v>1535674</v>
      </c>
      <c r="T148" s="124">
        <v>1872440</v>
      </c>
      <c r="U148" s="124">
        <v>2945561</v>
      </c>
      <c r="V148" s="124">
        <v>3636152</v>
      </c>
      <c r="W148" s="124">
        <v>3042242</v>
      </c>
      <c r="X148" s="124">
        <v>677343</v>
      </c>
      <c r="Y148" s="124">
        <v>1839975</v>
      </c>
      <c r="Z148" s="124">
        <v>1714685</v>
      </c>
      <c r="AA148" s="124">
        <v>139912</v>
      </c>
      <c r="AB148" s="124">
        <v>10000</v>
      </c>
      <c r="AC148" s="124">
        <v>1628256</v>
      </c>
      <c r="AD148" s="124">
        <v>294466</v>
      </c>
      <c r="AE148" s="125">
        <v>679039</v>
      </c>
      <c r="AF148" s="70">
        <v>1338832</v>
      </c>
      <c r="AG148" s="125">
        <v>699605</v>
      </c>
      <c r="AH148" s="124">
        <v>402460</v>
      </c>
      <c r="AI148" s="124">
        <v>0</v>
      </c>
      <c r="AJ148" s="124">
        <v>168542</v>
      </c>
      <c r="AK148" s="124">
        <v>347439</v>
      </c>
      <c r="AL148" s="125">
        <v>70293</v>
      </c>
      <c r="AM148" s="124">
        <v>778931</v>
      </c>
      <c r="AN148" s="125">
        <v>5172</v>
      </c>
      <c r="AO148" s="124">
        <v>179282</v>
      </c>
      <c r="AP148" s="124">
        <v>172983</v>
      </c>
      <c r="AQ148" s="125">
        <v>21693</v>
      </c>
      <c r="AR148" s="124">
        <v>0</v>
      </c>
      <c r="AS148" s="125">
        <v>0</v>
      </c>
      <c r="AT148" s="124">
        <v>12474</v>
      </c>
      <c r="AU148" s="124">
        <v>0</v>
      </c>
      <c r="AV148" s="124">
        <v>0</v>
      </c>
      <c r="AW148" s="124">
        <v>62923</v>
      </c>
      <c r="AX148" s="124">
        <v>11827</v>
      </c>
      <c r="AY148" s="124">
        <v>3333</v>
      </c>
      <c r="AZ148" s="124">
        <v>0</v>
      </c>
      <c r="BA148" s="124">
        <v>0</v>
      </c>
      <c r="BB148" s="124">
        <v>0</v>
      </c>
      <c r="BC148" s="124"/>
      <c r="BD148" s="13">
        <f t="shared" si="54"/>
        <v>164827574</v>
      </c>
      <c r="BE148" s="13"/>
      <c r="BF148" s="13">
        <f t="shared" si="48"/>
        <v>34501957</v>
      </c>
      <c r="BG148" s="13">
        <f t="shared" si="49"/>
        <v>130325617</v>
      </c>
      <c r="BH148" s="125"/>
    </row>
    <row r="149" spans="1:60" ht="11.25" customHeight="1" hidden="1" outlineLevel="1">
      <c r="A149" s="117" t="s">
        <v>301</v>
      </c>
      <c r="B149" s="117"/>
      <c r="C149" s="124">
        <v>6312826</v>
      </c>
      <c r="D149" s="124">
        <v>2854724</v>
      </c>
      <c r="E149" s="124">
        <v>8516246</v>
      </c>
      <c r="F149" s="124">
        <v>1441897</v>
      </c>
      <c r="G149" s="124">
        <v>933175</v>
      </c>
      <c r="H149" s="124">
        <v>0</v>
      </c>
      <c r="I149" s="124">
        <v>0</v>
      </c>
      <c r="J149" s="124">
        <v>0</v>
      </c>
      <c r="K149" s="124">
        <v>0</v>
      </c>
      <c r="L149" s="124">
        <v>477115</v>
      </c>
      <c r="M149" s="13">
        <v>1952311</v>
      </c>
      <c r="N149" s="124">
        <v>282828</v>
      </c>
      <c r="O149" s="124">
        <v>35014</v>
      </c>
      <c r="P149" s="124">
        <v>73285</v>
      </c>
      <c r="Q149" s="124">
        <v>85396</v>
      </c>
      <c r="R149" s="124">
        <v>119184</v>
      </c>
      <c r="S149" s="124">
        <v>366214</v>
      </c>
      <c r="T149" s="124">
        <v>40036</v>
      </c>
      <c r="U149" s="124">
        <v>123790</v>
      </c>
      <c r="V149" s="124">
        <v>175293</v>
      </c>
      <c r="W149" s="124">
        <v>471450</v>
      </c>
      <c r="X149" s="124">
        <v>27263</v>
      </c>
      <c r="Y149" s="124">
        <v>0</v>
      </c>
      <c r="Z149" s="124">
        <v>1251110</v>
      </c>
      <c r="AA149" s="124">
        <v>102734</v>
      </c>
      <c r="AB149" s="124">
        <v>0</v>
      </c>
      <c r="AC149" s="124">
        <v>0</v>
      </c>
      <c r="AD149" s="124">
        <v>731843</v>
      </c>
      <c r="AE149" s="125">
        <v>0</v>
      </c>
      <c r="AF149" s="70">
        <v>1000</v>
      </c>
      <c r="AG149" s="125">
        <v>0</v>
      </c>
      <c r="AH149" s="124">
        <v>2000</v>
      </c>
      <c r="AI149" s="124">
        <v>0</v>
      </c>
      <c r="AJ149" s="124">
        <v>0</v>
      </c>
      <c r="AK149" s="124">
        <v>0</v>
      </c>
      <c r="AL149" s="124">
        <v>0</v>
      </c>
      <c r="AM149" s="124">
        <v>3200</v>
      </c>
      <c r="AN149" s="125">
        <v>0</v>
      </c>
      <c r="AO149" s="124">
        <v>212009</v>
      </c>
      <c r="AP149" s="124">
        <v>18556</v>
      </c>
      <c r="AQ149" s="125">
        <v>0</v>
      </c>
      <c r="AR149" s="124">
        <v>0</v>
      </c>
      <c r="AS149" s="125">
        <v>0</v>
      </c>
      <c r="AT149" s="124">
        <v>0</v>
      </c>
      <c r="AU149" s="124">
        <v>0</v>
      </c>
      <c r="AV149" s="124">
        <v>0</v>
      </c>
      <c r="AW149" s="124">
        <v>0</v>
      </c>
      <c r="AX149" s="124">
        <v>0</v>
      </c>
      <c r="AY149" s="124">
        <v>0</v>
      </c>
      <c r="AZ149" s="124">
        <v>0</v>
      </c>
      <c r="BA149" s="124">
        <v>0</v>
      </c>
      <c r="BB149" s="124">
        <v>0</v>
      </c>
      <c r="BC149" s="124"/>
      <c r="BD149" s="13">
        <f t="shared" si="54"/>
        <v>26610499</v>
      </c>
      <c r="BE149" s="13"/>
      <c r="BF149" s="13">
        <f t="shared" si="48"/>
        <v>7018041</v>
      </c>
      <c r="BG149" s="13">
        <f t="shared" si="49"/>
        <v>19592458</v>
      </c>
      <c r="BH149" s="125"/>
    </row>
    <row r="150" spans="1:60" ht="11.25" customHeight="1" hidden="1" outlineLevel="1">
      <c r="A150" s="117" t="s">
        <v>302</v>
      </c>
      <c r="B150" s="117"/>
      <c r="C150" s="127">
        <v>0</v>
      </c>
      <c r="D150" s="127">
        <v>0</v>
      </c>
      <c r="E150" s="124">
        <v>0</v>
      </c>
      <c r="F150" s="124">
        <v>0</v>
      </c>
      <c r="G150" s="124">
        <v>0</v>
      </c>
      <c r="H150" s="124">
        <v>0</v>
      </c>
      <c r="I150" s="124">
        <v>0</v>
      </c>
      <c r="J150" s="124">
        <v>0</v>
      </c>
      <c r="K150" s="124">
        <v>0</v>
      </c>
      <c r="L150" s="124">
        <v>0</v>
      </c>
      <c r="M150" s="13">
        <v>0</v>
      </c>
      <c r="N150" s="124">
        <v>0</v>
      </c>
      <c r="O150" s="124">
        <v>0</v>
      </c>
      <c r="P150" s="124">
        <v>0</v>
      </c>
      <c r="Q150" s="124">
        <v>0</v>
      </c>
      <c r="R150" s="124">
        <v>0</v>
      </c>
      <c r="S150" s="124">
        <v>0</v>
      </c>
      <c r="T150" s="124">
        <v>0</v>
      </c>
      <c r="U150" s="124">
        <v>0</v>
      </c>
      <c r="V150" s="124">
        <v>89015</v>
      </c>
      <c r="W150" s="124">
        <v>0</v>
      </c>
      <c r="X150" s="124">
        <v>0</v>
      </c>
      <c r="Y150" s="124">
        <v>0</v>
      </c>
      <c r="Z150" s="124">
        <v>17875</v>
      </c>
      <c r="AA150" s="124">
        <v>1016</v>
      </c>
      <c r="AB150" s="124">
        <v>0</v>
      </c>
      <c r="AC150" s="124">
        <v>11508</v>
      </c>
      <c r="AD150" s="124">
        <v>0</v>
      </c>
      <c r="AE150" s="125">
        <v>0</v>
      </c>
      <c r="AF150" s="70">
        <v>0</v>
      </c>
      <c r="AG150" s="125">
        <v>0</v>
      </c>
      <c r="AH150" s="124">
        <v>0</v>
      </c>
      <c r="AI150" s="124">
        <v>0</v>
      </c>
      <c r="AJ150" s="124">
        <v>0</v>
      </c>
      <c r="AK150" s="124">
        <v>41500</v>
      </c>
      <c r="AL150" s="124">
        <v>0</v>
      </c>
      <c r="AM150" s="124">
        <v>0</v>
      </c>
      <c r="AN150" s="125">
        <v>0</v>
      </c>
      <c r="AO150" s="124">
        <v>0</v>
      </c>
      <c r="AP150" s="124">
        <v>0</v>
      </c>
      <c r="AQ150" s="125">
        <v>0</v>
      </c>
      <c r="AR150" s="125">
        <v>0</v>
      </c>
      <c r="AS150" s="125">
        <v>0</v>
      </c>
      <c r="AT150" s="124">
        <v>0</v>
      </c>
      <c r="AU150" s="124">
        <v>13725</v>
      </c>
      <c r="AV150" s="124">
        <v>0</v>
      </c>
      <c r="AW150" s="124">
        <v>0</v>
      </c>
      <c r="AX150" s="124">
        <v>0</v>
      </c>
      <c r="AY150" s="124">
        <v>0</v>
      </c>
      <c r="AZ150" s="124">
        <v>0</v>
      </c>
      <c r="BA150" s="124">
        <v>0</v>
      </c>
      <c r="BB150" s="124">
        <v>0</v>
      </c>
      <c r="BC150" s="124"/>
      <c r="BD150" s="13">
        <f t="shared" si="54"/>
        <v>174639</v>
      </c>
      <c r="BE150" s="13"/>
      <c r="BF150" s="13">
        <f t="shared" si="48"/>
        <v>0</v>
      </c>
      <c r="BG150" s="13">
        <f t="shared" si="49"/>
        <v>174639</v>
      </c>
      <c r="BH150" s="125"/>
    </row>
    <row r="151" spans="1:60" ht="11.25" customHeight="1" hidden="1" outlineLevel="1">
      <c r="A151" s="117" t="s">
        <v>303</v>
      </c>
      <c r="B151" s="117"/>
      <c r="C151" s="127">
        <v>1789</v>
      </c>
      <c r="D151" s="127">
        <v>1789</v>
      </c>
      <c r="E151" s="124">
        <v>30513</v>
      </c>
      <c r="F151" s="124">
        <v>42334</v>
      </c>
      <c r="G151" s="124">
        <v>0</v>
      </c>
      <c r="H151" s="124">
        <v>0</v>
      </c>
      <c r="I151" s="124">
        <v>3280</v>
      </c>
      <c r="J151" s="124">
        <v>0</v>
      </c>
      <c r="K151" s="124">
        <v>0</v>
      </c>
      <c r="L151" s="124">
        <v>686</v>
      </c>
      <c r="M151" s="126">
        <v>962</v>
      </c>
      <c r="N151" s="124">
        <v>26449</v>
      </c>
      <c r="O151" s="124">
        <v>3274</v>
      </c>
      <c r="P151" s="124">
        <v>0</v>
      </c>
      <c r="Q151" s="124">
        <v>0</v>
      </c>
      <c r="R151" s="124">
        <v>0</v>
      </c>
      <c r="S151" s="124">
        <v>0</v>
      </c>
      <c r="T151" s="124">
        <v>0</v>
      </c>
      <c r="U151" s="124">
        <v>2479</v>
      </c>
      <c r="V151" s="124">
        <v>2109</v>
      </c>
      <c r="W151" s="124">
        <v>398</v>
      </c>
      <c r="X151" s="124">
        <v>157</v>
      </c>
      <c r="Y151" s="124">
        <v>104</v>
      </c>
      <c r="Z151" s="124">
        <v>12372</v>
      </c>
      <c r="AA151" s="124">
        <v>1468</v>
      </c>
      <c r="AB151" s="124">
        <v>0</v>
      </c>
      <c r="AC151" s="124">
        <v>0</v>
      </c>
      <c r="AD151" s="124">
        <v>0</v>
      </c>
      <c r="AE151" s="125">
        <v>0</v>
      </c>
      <c r="AF151" s="70">
        <v>0</v>
      </c>
      <c r="AG151" s="125">
        <v>0</v>
      </c>
      <c r="AH151" s="124">
        <v>0</v>
      </c>
      <c r="AI151" s="124">
        <v>0</v>
      </c>
      <c r="AJ151" s="124">
        <v>170</v>
      </c>
      <c r="AK151" s="124">
        <v>0</v>
      </c>
      <c r="AL151" s="124">
        <v>0</v>
      </c>
      <c r="AM151" s="124">
        <v>5986</v>
      </c>
      <c r="AN151" s="125">
        <v>0</v>
      </c>
      <c r="AO151" s="124">
        <v>0</v>
      </c>
      <c r="AP151" s="124">
        <v>0</v>
      </c>
      <c r="AQ151" s="125">
        <v>0</v>
      </c>
      <c r="AR151" s="125">
        <v>0</v>
      </c>
      <c r="AS151" s="125">
        <v>0</v>
      </c>
      <c r="AT151" s="124">
        <v>0</v>
      </c>
      <c r="AU151" s="124">
        <v>0</v>
      </c>
      <c r="AV151" s="124">
        <v>0</v>
      </c>
      <c r="AW151" s="124">
        <v>0</v>
      </c>
      <c r="AX151" s="124">
        <v>0</v>
      </c>
      <c r="AY151" s="124">
        <v>0</v>
      </c>
      <c r="AZ151" s="124">
        <v>0</v>
      </c>
      <c r="BA151" s="124">
        <v>0</v>
      </c>
      <c r="BB151" s="124">
        <v>0</v>
      </c>
      <c r="BC151" s="124"/>
      <c r="BD151" s="13">
        <f t="shared" si="54"/>
        <v>136319</v>
      </c>
      <c r="BE151" s="13"/>
      <c r="BF151" s="13">
        <f t="shared" si="48"/>
        <v>8173</v>
      </c>
      <c r="BG151" s="13">
        <f t="shared" si="49"/>
        <v>128146</v>
      </c>
      <c r="BH151" s="125"/>
    </row>
    <row r="152" spans="1:60" ht="11.25" customHeight="1" hidden="1" outlineLevel="1">
      <c r="A152" s="117" t="s">
        <v>304</v>
      </c>
      <c r="B152" s="117"/>
      <c r="C152" s="124">
        <v>0</v>
      </c>
      <c r="D152" s="124">
        <v>0</v>
      </c>
      <c r="E152" s="124">
        <v>0</v>
      </c>
      <c r="F152" s="124">
        <v>0</v>
      </c>
      <c r="G152" s="124">
        <v>0</v>
      </c>
      <c r="H152" s="124">
        <v>0</v>
      </c>
      <c r="I152" s="124">
        <v>0</v>
      </c>
      <c r="J152" s="124">
        <v>0</v>
      </c>
      <c r="K152" s="124">
        <v>0</v>
      </c>
      <c r="L152" s="124">
        <v>0</v>
      </c>
      <c r="M152" s="126">
        <v>0</v>
      </c>
      <c r="N152" s="124">
        <v>0</v>
      </c>
      <c r="O152" s="124">
        <v>0</v>
      </c>
      <c r="P152" s="124">
        <v>0</v>
      </c>
      <c r="Q152" s="124">
        <v>0</v>
      </c>
      <c r="R152" s="124">
        <v>0</v>
      </c>
      <c r="S152" s="124">
        <v>0</v>
      </c>
      <c r="T152" s="124">
        <v>0</v>
      </c>
      <c r="U152" s="124">
        <v>0</v>
      </c>
      <c r="V152" s="124">
        <v>0</v>
      </c>
      <c r="W152" s="124">
        <v>0</v>
      </c>
      <c r="X152" s="124">
        <v>0</v>
      </c>
      <c r="Y152" s="124">
        <v>0</v>
      </c>
      <c r="Z152" s="124">
        <v>0</v>
      </c>
      <c r="AA152" s="124">
        <v>0</v>
      </c>
      <c r="AB152" s="124">
        <v>0</v>
      </c>
      <c r="AC152" s="124">
        <v>0</v>
      </c>
      <c r="AD152" s="124">
        <v>17474</v>
      </c>
      <c r="AE152" s="125">
        <v>0</v>
      </c>
      <c r="AF152" s="70">
        <v>0</v>
      </c>
      <c r="AG152" s="125">
        <v>0</v>
      </c>
      <c r="AH152" s="124">
        <v>0</v>
      </c>
      <c r="AI152" s="124">
        <v>0</v>
      </c>
      <c r="AJ152" s="124">
        <v>0</v>
      </c>
      <c r="AK152" s="124">
        <v>0</v>
      </c>
      <c r="AL152" s="124">
        <v>0</v>
      </c>
      <c r="AM152" s="124">
        <v>0</v>
      </c>
      <c r="AN152" s="125">
        <v>0</v>
      </c>
      <c r="AO152" s="124">
        <v>0</v>
      </c>
      <c r="AP152" s="124">
        <v>0</v>
      </c>
      <c r="AQ152" s="125">
        <v>0</v>
      </c>
      <c r="AR152" s="125">
        <v>0</v>
      </c>
      <c r="AS152" s="125">
        <v>0</v>
      </c>
      <c r="AT152" s="124">
        <v>0</v>
      </c>
      <c r="AU152" s="124">
        <v>0</v>
      </c>
      <c r="AV152" s="124">
        <v>0</v>
      </c>
      <c r="AW152" s="124">
        <v>0</v>
      </c>
      <c r="AX152" s="124">
        <v>0</v>
      </c>
      <c r="AY152" s="124">
        <v>0</v>
      </c>
      <c r="AZ152" s="124">
        <v>0</v>
      </c>
      <c r="BA152" s="124">
        <v>0</v>
      </c>
      <c r="BB152" s="124">
        <v>0</v>
      </c>
      <c r="BC152" s="124"/>
      <c r="BD152" s="13">
        <f t="shared" si="54"/>
        <v>17474</v>
      </c>
      <c r="BE152" s="13"/>
      <c r="BF152" s="13">
        <f t="shared" si="48"/>
        <v>0</v>
      </c>
      <c r="BG152" s="13">
        <f t="shared" si="49"/>
        <v>17474</v>
      </c>
      <c r="BH152" s="125"/>
    </row>
    <row r="153" spans="1:60" ht="11.25" customHeight="1" hidden="1" outlineLevel="1">
      <c r="A153" s="117" t="s">
        <v>305</v>
      </c>
      <c r="B153" s="117"/>
      <c r="C153" s="127">
        <v>0</v>
      </c>
      <c r="D153" s="127">
        <v>0</v>
      </c>
      <c r="E153" s="124">
        <v>0</v>
      </c>
      <c r="F153" s="124">
        <v>0</v>
      </c>
      <c r="G153" s="124">
        <v>0</v>
      </c>
      <c r="H153" s="124">
        <v>0</v>
      </c>
      <c r="I153" s="124">
        <v>0</v>
      </c>
      <c r="J153" s="124">
        <v>0</v>
      </c>
      <c r="K153" s="124">
        <v>0</v>
      </c>
      <c r="L153" s="124">
        <v>0</v>
      </c>
      <c r="M153" s="126">
        <v>0</v>
      </c>
      <c r="N153" s="124">
        <v>0</v>
      </c>
      <c r="O153" s="124">
        <v>0</v>
      </c>
      <c r="P153" s="124">
        <v>0</v>
      </c>
      <c r="Q153" s="124">
        <v>0</v>
      </c>
      <c r="R153" s="124">
        <v>0</v>
      </c>
      <c r="S153" s="124">
        <v>0</v>
      </c>
      <c r="T153" s="124">
        <v>0</v>
      </c>
      <c r="U153" s="124">
        <v>17075</v>
      </c>
      <c r="V153" s="124">
        <v>0</v>
      </c>
      <c r="W153" s="124">
        <v>0</v>
      </c>
      <c r="X153" s="124">
        <v>0</v>
      </c>
      <c r="Y153" s="124">
        <v>0</v>
      </c>
      <c r="Z153" s="124">
        <v>0</v>
      </c>
      <c r="AA153" s="124">
        <v>0</v>
      </c>
      <c r="AB153" s="124">
        <v>0</v>
      </c>
      <c r="AC153" s="124">
        <v>0</v>
      </c>
      <c r="AD153" s="124">
        <v>0</v>
      </c>
      <c r="AE153" s="125">
        <v>0</v>
      </c>
      <c r="AF153" s="70">
        <v>0</v>
      </c>
      <c r="AG153" s="125">
        <v>0</v>
      </c>
      <c r="AH153" s="124">
        <v>0</v>
      </c>
      <c r="AI153" s="124">
        <v>0</v>
      </c>
      <c r="AJ153" s="124">
        <v>0</v>
      </c>
      <c r="AK153" s="124">
        <v>0</v>
      </c>
      <c r="AL153" s="124">
        <v>0</v>
      </c>
      <c r="AM153" s="124">
        <v>0</v>
      </c>
      <c r="AN153" s="125">
        <v>0</v>
      </c>
      <c r="AO153" s="124">
        <v>0</v>
      </c>
      <c r="AP153" s="124">
        <v>0</v>
      </c>
      <c r="AQ153" s="125">
        <v>0</v>
      </c>
      <c r="AR153" s="125">
        <v>0</v>
      </c>
      <c r="AS153" s="125">
        <v>0</v>
      </c>
      <c r="AT153" s="124">
        <v>0</v>
      </c>
      <c r="AU153" s="124">
        <v>0</v>
      </c>
      <c r="AV153" s="124">
        <v>0</v>
      </c>
      <c r="AW153" s="124">
        <v>0</v>
      </c>
      <c r="AX153" s="124">
        <v>0</v>
      </c>
      <c r="AY153" s="124">
        <v>0</v>
      </c>
      <c r="AZ153" s="124">
        <v>0</v>
      </c>
      <c r="BA153" s="124">
        <v>0</v>
      </c>
      <c r="BB153" s="124">
        <v>0</v>
      </c>
      <c r="BC153" s="124"/>
      <c r="BD153" s="13">
        <f t="shared" si="54"/>
        <v>17075</v>
      </c>
      <c r="BE153" s="13"/>
      <c r="BF153" s="13">
        <f t="shared" si="48"/>
        <v>0</v>
      </c>
      <c r="BG153" s="13">
        <f t="shared" si="49"/>
        <v>17075</v>
      </c>
      <c r="BH153" s="125"/>
    </row>
    <row r="154" spans="1:60" ht="11.25" customHeight="1" collapsed="1">
      <c r="A154" s="136" t="s">
        <v>306</v>
      </c>
      <c r="B154" s="136"/>
      <c r="C154" s="124">
        <v>64946278</v>
      </c>
      <c r="D154" s="124">
        <v>28691041</v>
      </c>
      <c r="E154" s="124">
        <v>45145585</v>
      </c>
      <c r="F154" s="124">
        <v>111077705</v>
      </c>
      <c r="G154" s="124">
        <v>26689501</v>
      </c>
      <c r="H154" s="124">
        <v>0</v>
      </c>
      <c r="I154" s="124">
        <v>14340875</v>
      </c>
      <c r="J154" s="124">
        <v>3347613</v>
      </c>
      <c r="K154" s="124">
        <v>3571244</v>
      </c>
      <c r="L154" s="124">
        <v>7022811</v>
      </c>
      <c r="M154" s="124">
        <v>7457637</v>
      </c>
      <c r="N154" s="124">
        <v>3904211</v>
      </c>
      <c r="O154" s="124">
        <v>882414</v>
      </c>
      <c r="P154" s="124">
        <v>15817143</v>
      </c>
      <c r="Q154" s="124">
        <v>4477382</v>
      </c>
      <c r="R154" s="124">
        <v>16613048</v>
      </c>
      <c r="S154" s="124">
        <v>5007247</v>
      </c>
      <c r="T154" s="124">
        <v>5777346</v>
      </c>
      <c r="U154" s="124">
        <v>5495384</v>
      </c>
      <c r="V154" s="124">
        <v>8863370</v>
      </c>
      <c r="W154" s="124">
        <v>7860458</v>
      </c>
      <c r="X154" s="124">
        <v>8834159</v>
      </c>
      <c r="Y154" s="124">
        <v>3620772</v>
      </c>
      <c r="Z154" s="124">
        <v>5356619</v>
      </c>
      <c r="AA154" s="124">
        <v>438967</v>
      </c>
      <c r="AB154" s="124">
        <v>1209804</v>
      </c>
      <c r="AC154" s="124">
        <v>2658780</v>
      </c>
      <c r="AD154" s="124">
        <v>4649459</v>
      </c>
      <c r="AE154" s="124">
        <v>1436756</v>
      </c>
      <c r="AF154" s="124">
        <v>1530857</v>
      </c>
      <c r="AG154" s="124">
        <v>4944632</v>
      </c>
      <c r="AH154" s="124">
        <v>3904372</v>
      </c>
      <c r="AI154" s="124">
        <v>41880</v>
      </c>
      <c r="AJ154" s="124">
        <v>1058420</v>
      </c>
      <c r="AK154" s="124">
        <v>722228</v>
      </c>
      <c r="AL154" s="124">
        <v>1658648</v>
      </c>
      <c r="AM154" s="124">
        <v>1175123</v>
      </c>
      <c r="AN154" s="125">
        <v>214411</v>
      </c>
      <c r="AO154" s="124">
        <v>1746643</v>
      </c>
      <c r="AP154" s="124">
        <v>513568</v>
      </c>
      <c r="AQ154" s="124">
        <v>944124</v>
      </c>
      <c r="AR154" s="124">
        <v>1008553</v>
      </c>
      <c r="AS154" s="124">
        <v>556450</v>
      </c>
      <c r="AT154" s="124">
        <v>207891</v>
      </c>
      <c r="AU154" s="124">
        <v>13725</v>
      </c>
      <c r="AV154" s="124">
        <v>996943</v>
      </c>
      <c r="AW154" s="124">
        <v>62923</v>
      </c>
      <c r="AX154" s="124">
        <v>143449</v>
      </c>
      <c r="AY154" s="124">
        <v>65083</v>
      </c>
      <c r="AZ154" s="124">
        <v>0</v>
      </c>
      <c r="BA154" s="124">
        <v>0</v>
      </c>
      <c r="BB154" s="124">
        <v>0</v>
      </c>
      <c r="BC154" s="124"/>
      <c r="BD154" s="13">
        <f>SUM(C154:BB154)</f>
        <v>436703532</v>
      </c>
      <c r="BE154" s="13"/>
      <c r="BF154" s="13">
        <f t="shared" si="48"/>
        <v>84090314</v>
      </c>
      <c r="BG154" s="13">
        <f t="shared" si="49"/>
        <v>352613218</v>
      </c>
      <c r="BH154" s="125"/>
    </row>
    <row r="155" spans="1:60" ht="11.25" customHeight="1">
      <c r="A155" s="117"/>
      <c r="B155" s="117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  <c r="AH155" s="124"/>
      <c r="AI155" s="124"/>
      <c r="AJ155" s="124"/>
      <c r="AK155" s="124"/>
      <c r="AL155" s="124"/>
      <c r="AM155" s="124"/>
      <c r="AN155" s="125"/>
      <c r="AO155" s="124"/>
      <c r="AP155" s="124"/>
      <c r="AQ155" s="124"/>
      <c r="AR155" s="124"/>
      <c r="AS155" s="124"/>
      <c r="AT155" s="124"/>
      <c r="AU155" s="124"/>
      <c r="AV155" s="124"/>
      <c r="AW155" s="124"/>
      <c r="AX155" s="124"/>
      <c r="AY155" s="124"/>
      <c r="AZ155" s="124"/>
      <c r="BA155" s="124"/>
      <c r="BB155" s="124"/>
      <c r="BC155" s="124"/>
      <c r="BD155" s="13"/>
      <c r="BE155" s="13"/>
      <c r="BF155" s="13"/>
      <c r="BG155" s="13"/>
      <c r="BH155" s="125"/>
    </row>
    <row r="156" spans="1:60" ht="11.25" customHeight="1">
      <c r="A156" s="136" t="s">
        <v>307</v>
      </c>
      <c r="B156" s="136"/>
      <c r="C156" s="124">
        <f aca="true" t="shared" si="55" ref="C156:AP156">+C144-C154</f>
        <v>1723305</v>
      </c>
      <c r="D156" s="124">
        <f t="shared" si="55"/>
        <v>1157813</v>
      </c>
      <c r="E156" s="124">
        <f t="shared" si="55"/>
        <v>-868477</v>
      </c>
      <c r="F156" s="124">
        <f t="shared" si="55"/>
        <v>448301</v>
      </c>
      <c r="G156" s="124">
        <f t="shared" si="55"/>
        <v>153705</v>
      </c>
      <c r="H156" s="124">
        <f t="shared" si="55"/>
        <v>0</v>
      </c>
      <c r="I156" s="124">
        <f t="shared" si="55"/>
        <v>-375992</v>
      </c>
      <c r="J156" s="124">
        <f t="shared" si="55"/>
        <v>17397</v>
      </c>
      <c r="K156" s="124">
        <f>+K144-K154</f>
        <v>18331</v>
      </c>
      <c r="L156" s="124">
        <f t="shared" si="55"/>
        <v>141082</v>
      </c>
      <c r="M156" s="124">
        <f t="shared" si="55"/>
        <v>222272</v>
      </c>
      <c r="N156" s="124">
        <f t="shared" si="55"/>
        <v>-19534</v>
      </c>
      <c r="O156" s="124">
        <f t="shared" si="55"/>
        <v>5820</v>
      </c>
      <c r="P156" s="124">
        <f t="shared" si="55"/>
        <v>30896</v>
      </c>
      <c r="Q156" s="124">
        <f t="shared" si="55"/>
        <v>-69737</v>
      </c>
      <c r="R156" s="124">
        <f t="shared" si="55"/>
        <v>812177</v>
      </c>
      <c r="S156" s="124">
        <f>+S144-S154</f>
        <v>52102</v>
      </c>
      <c r="T156" s="124">
        <f t="shared" si="55"/>
        <v>-117877</v>
      </c>
      <c r="U156" s="124">
        <f t="shared" si="55"/>
        <v>290466</v>
      </c>
      <c r="V156" s="124">
        <f t="shared" si="55"/>
        <v>37055</v>
      </c>
      <c r="W156" s="124">
        <f>+W144-W154</f>
        <v>595947</v>
      </c>
      <c r="X156" s="124">
        <f t="shared" si="55"/>
        <v>-54868</v>
      </c>
      <c r="Y156" s="124">
        <f t="shared" si="55"/>
        <v>76865</v>
      </c>
      <c r="Z156" s="124">
        <f t="shared" si="55"/>
        <v>44497</v>
      </c>
      <c r="AA156" s="124">
        <f>+AA144-AA154</f>
        <v>4541</v>
      </c>
      <c r="AB156" s="124">
        <f>+AB144-AB154</f>
        <v>74091</v>
      </c>
      <c r="AC156" s="124">
        <f>+AC144-AC154</f>
        <v>-13295</v>
      </c>
      <c r="AD156" s="124">
        <f t="shared" si="55"/>
        <v>285548</v>
      </c>
      <c r="AE156" s="124">
        <f>+AE144-AE154</f>
        <v>3019</v>
      </c>
      <c r="AF156" s="124">
        <f t="shared" si="55"/>
        <v>-350821</v>
      </c>
      <c r="AG156" s="124">
        <f t="shared" si="55"/>
        <v>1666</v>
      </c>
      <c r="AH156" s="124">
        <f t="shared" si="55"/>
        <v>-20502</v>
      </c>
      <c r="AI156" s="124">
        <f t="shared" si="55"/>
        <v>273</v>
      </c>
      <c r="AJ156" s="124">
        <f t="shared" si="55"/>
        <v>18448</v>
      </c>
      <c r="AK156" s="124">
        <f t="shared" si="55"/>
        <v>8509</v>
      </c>
      <c r="AL156" s="124">
        <f t="shared" si="55"/>
        <v>44773</v>
      </c>
      <c r="AM156" s="124">
        <f t="shared" si="55"/>
        <v>4446</v>
      </c>
      <c r="AN156" s="125">
        <f t="shared" si="55"/>
        <v>19467</v>
      </c>
      <c r="AO156" s="124">
        <f>+AO144-AO154</f>
        <v>70588</v>
      </c>
      <c r="AP156" s="124">
        <f t="shared" si="55"/>
        <v>24665</v>
      </c>
      <c r="AQ156" s="124">
        <f aca="true" t="shared" si="56" ref="AQ156:BB156">+AQ144-AQ154</f>
        <v>26487</v>
      </c>
      <c r="AR156" s="124">
        <f t="shared" si="56"/>
        <v>58</v>
      </c>
      <c r="AS156" s="124">
        <f t="shared" si="56"/>
        <v>5410</v>
      </c>
      <c r="AT156" s="124">
        <f t="shared" si="56"/>
        <v>6043</v>
      </c>
      <c r="AU156" s="124">
        <f t="shared" si="56"/>
        <v>10965</v>
      </c>
      <c r="AV156" s="124">
        <f t="shared" si="56"/>
        <v>-424</v>
      </c>
      <c r="AW156" s="124">
        <f t="shared" si="56"/>
        <v>26143</v>
      </c>
      <c r="AX156" s="124">
        <f t="shared" si="56"/>
        <v>5131</v>
      </c>
      <c r="AY156" s="124">
        <f t="shared" si="56"/>
        <v>3758</v>
      </c>
      <c r="AZ156" s="124">
        <f t="shared" si="56"/>
        <v>-8489</v>
      </c>
      <c r="BA156" s="124">
        <f t="shared" si="56"/>
        <v>8823</v>
      </c>
      <c r="BB156" s="124">
        <f t="shared" si="56"/>
        <v>7747</v>
      </c>
      <c r="BC156" s="124"/>
      <c r="BD156" s="13">
        <f>SUM(C156:BB156)</f>
        <v>4588614</v>
      </c>
      <c r="BE156" s="13"/>
      <c r="BF156" s="13">
        <f t="shared" si="48"/>
        <v>2439233</v>
      </c>
      <c r="BG156" s="13">
        <f t="shared" si="49"/>
        <v>2149381</v>
      </c>
      <c r="BH156" s="125"/>
    </row>
    <row r="157" spans="1:60" ht="11.25" customHeight="1">
      <c r="A157" s="136"/>
      <c r="B157" s="136"/>
      <c r="C157" s="124"/>
      <c r="D157" s="124"/>
      <c r="E157" s="127"/>
      <c r="F157" s="127"/>
      <c r="G157" s="127"/>
      <c r="H157" s="127"/>
      <c r="I157" s="127"/>
      <c r="J157" s="127"/>
      <c r="K157" s="127"/>
      <c r="L157" s="127"/>
      <c r="M157" s="126"/>
      <c r="N157" s="127"/>
      <c r="O157" s="127"/>
      <c r="P157" s="127"/>
      <c r="Q157" s="127"/>
      <c r="R157" s="127"/>
      <c r="S157" s="126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F157" s="127"/>
      <c r="AH157" s="127"/>
      <c r="AI157" s="126"/>
      <c r="AJ157" s="127"/>
      <c r="AK157" s="127"/>
      <c r="AM157" s="127"/>
      <c r="AN157" s="135"/>
      <c r="AO157" s="127"/>
      <c r="AP157" s="127"/>
      <c r="AR157" s="127"/>
      <c r="AT157" s="127"/>
      <c r="AU157" s="127"/>
      <c r="AV157" s="127"/>
      <c r="AW157" s="127"/>
      <c r="AX157" s="127"/>
      <c r="AY157" s="127">
        <v>0</v>
      </c>
      <c r="AZ157" s="127"/>
      <c r="BA157" s="127"/>
      <c r="BB157" s="127"/>
      <c r="BC157" s="127"/>
      <c r="BD157" s="13"/>
      <c r="BE157" s="13"/>
      <c r="BF157" s="13"/>
      <c r="BG157" s="13"/>
      <c r="BH157" s="125"/>
    </row>
    <row r="158" spans="1:60" ht="11.25" customHeight="1">
      <c r="A158" s="136" t="s">
        <v>308</v>
      </c>
      <c r="B158" s="136"/>
      <c r="C158" s="124">
        <v>1517552</v>
      </c>
      <c r="D158" s="124">
        <v>0</v>
      </c>
      <c r="E158" s="13">
        <v>4296913</v>
      </c>
      <c r="F158" s="13">
        <v>1526254</v>
      </c>
      <c r="G158" s="13">
        <v>338516</v>
      </c>
      <c r="H158" s="13">
        <v>0</v>
      </c>
      <c r="I158" s="13">
        <v>864334</v>
      </c>
      <c r="J158" s="13">
        <v>28284</v>
      </c>
      <c r="K158" s="13">
        <v>40358</v>
      </c>
      <c r="L158" s="13">
        <v>485773</v>
      </c>
      <c r="M158" s="13">
        <v>334232</v>
      </c>
      <c r="N158" s="13">
        <v>421191</v>
      </c>
      <c r="O158" s="13">
        <v>43903</v>
      </c>
      <c r="P158" s="13">
        <v>264918</v>
      </c>
      <c r="Q158" s="13">
        <v>260347</v>
      </c>
      <c r="R158" s="13">
        <v>182233</v>
      </c>
      <c r="S158" s="13">
        <v>16899</v>
      </c>
      <c r="T158" s="13">
        <v>183543</v>
      </c>
      <c r="U158" s="13">
        <v>466837</v>
      </c>
      <c r="V158" s="124">
        <v>9533</v>
      </c>
      <c r="W158" s="13">
        <v>218841</v>
      </c>
      <c r="X158" s="13">
        <v>142368</v>
      </c>
      <c r="Y158" s="13">
        <v>104654</v>
      </c>
      <c r="Z158" s="13">
        <v>141093</v>
      </c>
      <c r="AA158" s="13">
        <v>10698</v>
      </c>
      <c r="AB158" s="13">
        <v>261</v>
      </c>
      <c r="AC158" s="13">
        <v>25378</v>
      </c>
      <c r="AD158" s="13">
        <v>39240</v>
      </c>
      <c r="AE158" s="13">
        <v>156545</v>
      </c>
      <c r="AF158" s="4">
        <v>400910</v>
      </c>
      <c r="AG158" s="13">
        <v>1150</v>
      </c>
      <c r="AH158" s="13">
        <v>21292</v>
      </c>
      <c r="AI158" s="13">
        <v>195</v>
      </c>
      <c r="AJ158" s="13">
        <v>484291</v>
      </c>
      <c r="AK158" s="13">
        <v>82735</v>
      </c>
      <c r="AL158" s="13">
        <v>1573</v>
      </c>
      <c r="AM158" s="13">
        <v>10</v>
      </c>
      <c r="AN158" s="13">
        <v>641</v>
      </c>
      <c r="AO158" s="13">
        <v>21413</v>
      </c>
      <c r="AP158" s="13">
        <v>8130</v>
      </c>
      <c r="AQ158" s="13">
        <v>1631</v>
      </c>
      <c r="AR158" s="13">
        <v>1656</v>
      </c>
      <c r="AS158" s="13">
        <v>348</v>
      </c>
      <c r="AT158" s="13">
        <v>66015</v>
      </c>
      <c r="AU158" s="13">
        <v>1716</v>
      </c>
      <c r="AV158" s="13">
        <v>1671</v>
      </c>
      <c r="AW158" s="13">
        <v>47699</v>
      </c>
      <c r="AX158" s="13">
        <v>5214</v>
      </c>
      <c r="AY158" s="13">
        <v>27118</v>
      </c>
      <c r="AZ158" s="13">
        <v>46792</v>
      </c>
      <c r="BA158" s="13">
        <v>43532</v>
      </c>
      <c r="BB158" s="13">
        <v>50</v>
      </c>
      <c r="BC158" s="13"/>
      <c r="BD158" s="13">
        <f>SUM(C158:BB158)</f>
        <v>13386480</v>
      </c>
      <c r="BE158" s="13"/>
      <c r="BF158" s="13">
        <f t="shared" si="48"/>
        <v>2114163</v>
      </c>
      <c r="BG158" s="13">
        <f t="shared" si="49"/>
        <v>11272317</v>
      </c>
      <c r="BH158" s="125"/>
    </row>
    <row r="159" spans="1:60" ht="11.25" customHeight="1">
      <c r="A159" s="143"/>
      <c r="B159" s="143"/>
      <c r="C159" s="124"/>
      <c r="D159" s="124"/>
      <c r="E159" s="127"/>
      <c r="F159" s="127"/>
      <c r="G159" s="127"/>
      <c r="H159" s="127"/>
      <c r="I159" s="127"/>
      <c r="J159" s="127"/>
      <c r="K159" s="127"/>
      <c r="L159" s="127"/>
      <c r="M159" s="126"/>
      <c r="N159" s="127"/>
      <c r="O159" s="127"/>
      <c r="P159" s="127"/>
      <c r="Q159" s="127"/>
      <c r="R159" s="127"/>
      <c r="S159" s="126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F159" s="127"/>
      <c r="AH159" s="127"/>
      <c r="AI159" s="126"/>
      <c r="AJ159" s="127"/>
      <c r="AK159" s="127"/>
      <c r="AM159" s="127"/>
      <c r="AN159" s="135"/>
      <c r="AO159" s="127"/>
      <c r="AP159" s="127"/>
      <c r="AR159" s="127"/>
      <c r="AT159" s="127"/>
      <c r="AU159" s="127"/>
      <c r="AV159" s="127"/>
      <c r="AW159" s="127"/>
      <c r="AX159" s="127"/>
      <c r="AY159" s="127">
        <v>0</v>
      </c>
      <c r="AZ159" s="127"/>
      <c r="BA159" s="127"/>
      <c r="BB159" s="127"/>
      <c r="BC159" s="127"/>
      <c r="BD159" s="13"/>
      <c r="BE159" s="13"/>
      <c r="BF159" s="13"/>
      <c r="BG159" s="13"/>
      <c r="BH159" s="125"/>
    </row>
    <row r="160" spans="1:60" s="120" customFormat="1" ht="11.25" customHeight="1">
      <c r="A160" s="152" t="s">
        <v>309</v>
      </c>
      <c r="B160" s="152"/>
      <c r="C160" s="140">
        <f aca="true" t="shared" si="57" ref="C160:AP160">+C156+C158</f>
        <v>3240857</v>
      </c>
      <c r="D160" s="140">
        <f t="shared" si="57"/>
        <v>1157813</v>
      </c>
      <c r="E160" s="140">
        <f t="shared" si="57"/>
        <v>3428436</v>
      </c>
      <c r="F160" s="140">
        <f t="shared" si="57"/>
        <v>1974555</v>
      </c>
      <c r="G160" s="140">
        <f t="shared" si="57"/>
        <v>492221</v>
      </c>
      <c r="H160" s="140">
        <f t="shared" si="57"/>
        <v>0</v>
      </c>
      <c r="I160" s="140">
        <f t="shared" si="57"/>
        <v>488342</v>
      </c>
      <c r="J160" s="140">
        <f t="shared" si="57"/>
        <v>45681</v>
      </c>
      <c r="K160" s="140">
        <f>+K156+K158</f>
        <v>58689</v>
      </c>
      <c r="L160" s="140">
        <f t="shared" si="57"/>
        <v>626855</v>
      </c>
      <c r="M160" s="140">
        <f t="shared" si="57"/>
        <v>556504</v>
      </c>
      <c r="N160" s="140">
        <f t="shared" si="57"/>
        <v>401657</v>
      </c>
      <c r="O160" s="140">
        <f t="shared" si="57"/>
        <v>49723</v>
      </c>
      <c r="P160" s="140">
        <f t="shared" si="57"/>
        <v>295814</v>
      </c>
      <c r="Q160" s="140">
        <f t="shared" si="57"/>
        <v>190610</v>
      </c>
      <c r="R160" s="140">
        <f t="shared" si="57"/>
        <v>994410</v>
      </c>
      <c r="S160" s="140">
        <f>+S156+S158</f>
        <v>69001</v>
      </c>
      <c r="T160" s="140">
        <f t="shared" si="57"/>
        <v>65666</v>
      </c>
      <c r="U160" s="140">
        <f t="shared" si="57"/>
        <v>757303</v>
      </c>
      <c r="V160" s="140">
        <f t="shared" si="57"/>
        <v>46588</v>
      </c>
      <c r="W160" s="140">
        <f>+W156+W158</f>
        <v>814788</v>
      </c>
      <c r="X160" s="140">
        <f t="shared" si="57"/>
        <v>87500</v>
      </c>
      <c r="Y160" s="140">
        <f t="shared" si="57"/>
        <v>181519</v>
      </c>
      <c r="Z160" s="140">
        <f t="shared" si="57"/>
        <v>185590</v>
      </c>
      <c r="AA160" s="140">
        <f>+AA156+AA158</f>
        <v>15239</v>
      </c>
      <c r="AB160" s="140">
        <f>+AB156+AB158</f>
        <v>74352</v>
      </c>
      <c r="AC160" s="140">
        <f>+AC156+AC158</f>
        <v>12083</v>
      </c>
      <c r="AD160" s="140">
        <f t="shared" si="57"/>
        <v>324788</v>
      </c>
      <c r="AE160" s="140">
        <f>+AE156+AE158</f>
        <v>159564</v>
      </c>
      <c r="AF160" s="140">
        <f t="shared" si="57"/>
        <v>50089</v>
      </c>
      <c r="AG160" s="140">
        <f t="shared" si="57"/>
        <v>2816</v>
      </c>
      <c r="AH160" s="140">
        <f t="shared" si="57"/>
        <v>790</v>
      </c>
      <c r="AI160" s="140">
        <f t="shared" si="57"/>
        <v>468</v>
      </c>
      <c r="AJ160" s="140">
        <f t="shared" si="57"/>
        <v>502739</v>
      </c>
      <c r="AK160" s="140">
        <f t="shared" si="57"/>
        <v>91244</v>
      </c>
      <c r="AL160" s="140">
        <f t="shared" si="57"/>
        <v>46346</v>
      </c>
      <c r="AM160" s="140">
        <f t="shared" si="57"/>
        <v>4456</v>
      </c>
      <c r="AN160" s="140">
        <f t="shared" si="57"/>
        <v>20108</v>
      </c>
      <c r="AO160" s="140">
        <f>+AO156+AO158</f>
        <v>92001</v>
      </c>
      <c r="AP160" s="140">
        <f t="shared" si="57"/>
        <v>32795</v>
      </c>
      <c r="AQ160" s="140">
        <f aca="true" t="shared" si="58" ref="AQ160:BB160">+AQ156+AQ158</f>
        <v>28118</v>
      </c>
      <c r="AR160" s="140">
        <f t="shared" si="58"/>
        <v>1714</v>
      </c>
      <c r="AS160" s="140">
        <f t="shared" si="58"/>
        <v>5758</v>
      </c>
      <c r="AT160" s="140">
        <f t="shared" si="58"/>
        <v>72058</v>
      </c>
      <c r="AU160" s="140">
        <f t="shared" si="58"/>
        <v>12681</v>
      </c>
      <c r="AV160" s="140">
        <f t="shared" si="58"/>
        <v>1247</v>
      </c>
      <c r="AW160" s="140">
        <f t="shared" si="58"/>
        <v>73842</v>
      </c>
      <c r="AX160" s="140">
        <f t="shared" si="58"/>
        <v>10345</v>
      </c>
      <c r="AY160" s="140">
        <f t="shared" si="58"/>
        <v>30876</v>
      </c>
      <c r="AZ160" s="140">
        <f t="shared" si="58"/>
        <v>38303</v>
      </c>
      <c r="BA160" s="140">
        <f t="shared" si="58"/>
        <v>52355</v>
      </c>
      <c r="BB160" s="140">
        <f t="shared" si="58"/>
        <v>7797</v>
      </c>
      <c r="BC160" s="140"/>
      <c r="BD160" s="118">
        <f>SUM(C160:BB160)</f>
        <v>17975094</v>
      </c>
      <c r="BE160" s="118"/>
      <c r="BF160" s="118">
        <f t="shared" si="48"/>
        <v>4553396</v>
      </c>
      <c r="BG160" s="118">
        <f t="shared" si="49"/>
        <v>13421698</v>
      </c>
      <c r="BH160" s="140"/>
    </row>
    <row r="161" spans="1:59" ht="11.25" customHeight="1" hidden="1">
      <c r="A161" s="116" t="s">
        <v>398</v>
      </c>
      <c r="BF161" s="13">
        <f t="shared" si="48"/>
        <v>0</v>
      </c>
      <c r="BG161" s="13">
        <f t="shared" si="49"/>
        <v>0</v>
      </c>
    </row>
    <row r="162" spans="1:59" ht="11.25" customHeight="1" hidden="1">
      <c r="A162" s="116" t="s">
        <v>399</v>
      </c>
      <c r="C162" s="116">
        <f aca="true" t="shared" si="59" ref="C162:AF162">+C65-C120</f>
        <v>0</v>
      </c>
      <c r="D162" s="116">
        <f t="shared" si="59"/>
        <v>1</v>
      </c>
      <c r="E162" s="116">
        <f t="shared" si="59"/>
        <v>0</v>
      </c>
      <c r="F162" s="116">
        <f t="shared" si="59"/>
        <v>0</v>
      </c>
      <c r="G162" s="116">
        <f t="shared" si="59"/>
        <v>0</v>
      </c>
      <c r="H162" s="116">
        <f t="shared" si="59"/>
        <v>0</v>
      </c>
      <c r="I162" s="116">
        <f t="shared" si="59"/>
        <v>1</v>
      </c>
      <c r="J162" s="116">
        <f t="shared" si="59"/>
        <v>1</v>
      </c>
      <c r="K162" s="116">
        <f t="shared" si="59"/>
        <v>0</v>
      </c>
      <c r="L162" s="116">
        <f t="shared" si="59"/>
        <v>0</v>
      </c>
      <c r="M162" s="116">
        <f t="shared" si="59"/>
        <v>0</v>
      </c>
      <c r="N162" s="116">
        <f t="shared" si="59"/>
        <v>-1</v>
      </c>
      <c r="O162" s="116">
        <f t="shared" si="59"/>
        <v>-1</v>
      </c>
      <c r="P162" s="116">
        <f t="shared" si="59"/>
        <v>2</v>
      </c>
      <c r="Q162" s="116">
        <f t="shared" si="59"/>
        <v>1</v>
      </c>
      <c r="R162" s="116">
        <f t="shared" si="59"/>
        <v>0</v>
      </c>
      <c r="S162" s="116">
        <f t="shared" si="59"/>
        <v>0</v>
      </c>
      <c r="T162" s="116">
        <f t="shared" si="59"/>
        <v>0</v>
      </c>
      <c r="U162" s="116">
        <f t="shared" si="59"/>
        <v>0</v>
      </c>
      <c r="V162" s="116">
        <f t="shared" si="59"/>
        <v>0</v>
      </c>
      <c r="W162" s="116">
        <f t="shared" si="59"/>
        <v>3</v>
      </c>
      <c r="X162" s="116">
        <f t="shared" si="59"/>
        <v>1</v>
      </c>
      <c r="Y162" s="116">
        <f t="shared" si="59"/>
        <v>-1</v>
      </c>
      <c r="Z162" s="116">
        <f t="shared" si="59"/>
        <v>0</v>
      </c>
      <c r="AA162" s="116">
        <f t="shared" si="59"/>
        <v>-1</v>
      </c>
      <c r="AB162" s="116">
        <f t="shared" si="59"/>
        <v>-1</v>
      </c>
      <c r="AC162" s="116">
        <f t="shared" si="59"/>
        <v>0</v>
      </c>
      <c r="AD162" s="116">
        <f t="shared" si="59"/>
        <v>0</v>
      </c>
      <c r="AE162" s="116">
        <f t="shared" si="59"/>
        <v>2</v>
      </c>
      <c r="AF162" s="116">
        <f t="shared" si="59"/>
        <v>0</v>
      </c>
      <c r="AG162" s="116">
        <f>+AG60-AG119</f>
        <v>0</v>
      </c>
      <c r="AH162" s="116">
        <f aca="true" t="shared" si="60" ref="AH162:BB162">+AH65-AH120</f>
        <v>0</v>
      </c>
      <c r="AI162" s="116">
        <f t="shared" si="60"/>
        <v>-1</v>
      </c>
      <c r="AJ162" s="116">
        <f t="shared" si="60"/>
        <v>0</v>
      </c>
      <c r="AK162" s="116">
        <f t="shared" si="60"/>
        <v>0</v>
      </c>
      <c r="AL162" s="116">
        <f t="shared" si="60"/>
        <v>-1</v>
      </c>
      <c r="AM162" s="116">
        <f t="shared" si="60"/>
        <v>1</v>
      </c>
      <c r="AN162" s="116">
        <f t="shared" si="60"/>
        <v>0</v>
      </c>
      <c r="AO162" s="116">
        <f t="shared" si="60"/>
        <v>-1</v>
      </c>
      <c r="AP162" s="116">
        <f t="shared" si="60"/>
        <v>0</v>
      </c>
      <c r="AQ162" s="116">
        <f t="shared" si="60"/>
        <v>1</v>
      </c>
      <c r="AR162" s="116">
        <f t="shared" si="60"/>
        <v>-1</v>
      </c>
      <c r="AS162" s="116">
        <f t="shared" si="60"/>
        <v>0</v>
      </c>
      <c r="AT162" s="116">
        <f t="shared" si="60"/>
        <v>0</v>
      </c>
      <c r="AU162" s="116">
        <f t="shared" si="60"/>
        <v>1</v>
      </c>
      <c r="AV162" s="116">
        <f t="shared" si="60"/>
        <v>0</v>
      </c>
      <c r="AW162" s="116">
        <f t="shared" si="60"/>
        <v>0</v>
      </c>
      <c r="AX162" s="116">
        <f t="shared" si="60"/>
        <v>1</v>
      </c>
      <c r="AY162" s="116">
        <f t="shared" si="60"/>
        <v>0</v>
      </c>
      <c r="AZ162" s="116">
        <f t="shared" si="60"/>
        <v>0</v>
      </c>
      <c r="BA162" s="116">
        <f t="shared" si="60"/>
        <v>1</v>
      </c>
      <c r="BB162" s="116">
        <f t="shared" si="60"/>
        <v>1</v>
      </c>
      <c r="BD162" s="116">
        <f>+BD65-BD120</f>
        <v>9</v>
      </c>
      <c r="BE162" s="116">
        <f>+BE65-BE120</f>
        <v>0</v>
      </c>
      <c r="BF162" s="13">
        <f t="shared" si="48"/>
        <v>5</v>
      </c>
      <c r="BG162" s="13">
        <f t="shared" si="49"/>
        <v>4</v>
      </c>
    </row>
    <row r="163" spans="1:59" ht="11.25" customHeight="1" hidden="1">
      <c r="A163" s="116" t="s">
        <v>400</v>
      </c>
      <c r="C163" s="116">
        <f aca="true" t="shared" si="61" ref="C163:AP163">+C98-C160</f>
        <v>0</v>
      </c>
      <c r="D163" s="116">
        <f t="shared" si="61"/>
        <v>-1</v>
      </c>
      <c r="E163" s="116">
        <f t="shared" si="61"/>
        <v>0</v>
      </c>
      <c r="F163" s="116">
        <f t="shared" si="61"/>
        <v>0</v>
      </c>
      <c r="G163" s="116">
        <f t="shared" si="61"/>
        <v>0</v>
      </c>
      <c r="H163" s="116">
        <f t="shared" si="61"/>
        <v>0</v>
      </c>
      <c r="I163" s="116">
        <f t="shared" si="61"/>
        <v>0</v>
      </c>
      <c r="J163" s="116">
        <f t="shared" si="61"/>
        <v>0</v>
      </c>
      <c r="K163" s="116">
        <f>+K98-K160</f>
        <v>-1</v>
      </c>
      <c r="L163" s="116">
        <f t="shared" si="61"/>
        <v>0</v>
      </c>
      <c r="M163" s="116">
        <f t="shared" si="61"/>
        <v>0</v>
      </c>
      <c r="N163" s="116">
        <f t="shared" si="61"/>
        <v>0</v>
      </c>
      <c r="O163" s="116">
        <f t="shared" si="61"/>
        <v>1</v>
      </c>
      <c r="P163" s="116">
        <f t="shared" si="61"/>
        <v>0</v>
      </c>
      <c r="Q163" s="116">
        <f t="shared" si="61"/>
        <v>-1</v>
      </c>
      <c r="R163" s="116">
        <f t="shared" si="61"/>
        <v>0</v>
      </c>
      <c r="S163" s="116">
        <f>+S98-S160</f>
        <v>1</v>
      </c>
      <c r="T163" s="116">
        <f t="shared" si="61"/>
        <v>0</v>
      </c>
      <c r="U163" s="116">
        <f t="shared" si="61"/>
        <v>0</v>
      </c>
      <c r="V163" s="116">
        <f t="shared" si="61"/>
        <v>0</v>
      </c>
      <c r="W163" s="116">
        <f>+W98-W160</f>
        <v>3</v>
      </c>
      <c r="X163" s="116">
        <f t="shared" si="61"/>
        <v>1</v>
      </c>
      <c r="Y163" s="116">
        <f t="shared" si="61"/>
        <v>0</v>
      </c>
      <c r="Z163" s="116">
        <f t="shared" si="61"/>
        <v>-1</v>
      </c>
      <c r="AA163" s="116">
        <f>+AA98-AA160</f>
        <v>0</v>
      </c>
      <c r="AB163" s="116">
        <f>+AB98-AB160</f>
        <v>-1</v>
      </c>
      <c r="AC163" s="116">
        <f>+AC98-AC160</f>
        <v>0</v>
      </c>
      <c r="AD163" s="116">
        <f t="shared" si="61"/>
        <v>0</v>
      </c>
      <c r="AE163" s="116">
        <f>+AE98-AE160</f>
        <v>-2</v>
      </c>
      <c r="AF163" s="116">
        <f t="shared" si="61"/>
        <v>0</v>
      </c>
      <c r="AG163" s="116">
        <f t="shared" si="61"/>
        <v>0</v>
      </c>
      <c r="AH163" s="116">
        <f t="shared" si="61"/>
        <v>1</v>
      </c>
      <c r="AI163" s="116">
        <f t="shared" si="61"/>
        <v>0</v>
      </c>
      <c r="AJ163" s="116">
        <f t="shared" si="61"/>
        <v>0</v>
      </c>
      <c r="AK163" s="116">
        <f t="shared" si="61"/>
        <v>0</v>
      </c>
      <c r="AL163" s="116">
        <f t="shared" si="61"/>
        <v>0</v>
      </c>
      <c r="AM163" s="116">
        <f t="shared" si="61"/>
        <v>1</v>
      </c>
      <c r="AN163" s="116">
        <f t="shared" si="61"/>
        <v>-1</v>
      </c>
      <c r="AO163" s="116">
        <f>+AO98-AO160</f>
        <v>-1</v>
      </c>
      <c r="AP163" s="116">
        <f t="shared" si="61"/>
        <v>0</v>
      </c>
      <c r="AQ163" s="116">
        <f aca="true" t="shared" si="62" ref="AQ163:BE163">+AQ98-AQ160</f>
        <v>0</v>
      </c>
      <c r="AR163" s="116">
        <f t="shared" si="62"/>
        <v>0</v>
      </c>
      <c r="AS163" s="116">
        <f t="shared" si="62"/>
        <v>0</v>
      </c>
      <c r="AT163" s="116">
        <f t="shared" si="62"/>
        <v>0</v>
      </c>
      <c r="AU163" s="116">
        <f t="shared" si="62"/>
        <v>0</v>
      </c>
      <c r="AV163" s="116">
        <f t="shared" si="62"/>
        <v>0</v>
      </c>
      <c r="AW163" s="116">
        <f t="shared" si="62"/>
        <v>0</v>
      </c>
      <c r="AX163" s="116">
        <f t="shared" si="62"/>
        <v>1</v>
      </c>
      <c r="AY163" s="116">
        <f t="shared" si="62"/>
        <v>-1</v>
      </c>
      <c r="AZ163" s="116">
        <f t="shared" si="62"/>
        <v>0</v>
      </c>
      <c r="BA163" s="116">
        <f t="shared" si="62"/>
        <v>0</v>
      </c>
      <c r="BB163" s="116">
        <f t="shared" si="62"/>
        <v>0</v>
      </c>
      <c r="BD163" s="116">
        <f t="shared" si="62"/>
        <v>-1</v>
      </c>
      <c r="BE163" s="116">
        <f t="shared" si="62"/>
        <v>0</v>
      </c>
      <c r="BF163" s="13">
        <f t="shared" si="48"/>
        <v>1</v>
      </c>
      <c r="BG163" s="13">
        <f t="shared" si="49"/>
        <v>-2</v>
      </c>
    </row>
  </sheetData>
  <sheetProtection/>
  <mergeCells count="52">
    <mergeCell ref="C4:D4"/>
    <mergeCell ref="E1:E3"/>
    <mergeCell ref="F1:F3"/>
    <mergeCell ref="AQ1:AQ3"/>
    <mergeCell ref="G4:H4"/>
    <mergeCell ref="P4:Q4"/>
    <mergeCell ref="AF1:AF3"/>
    <mergeCell ref="AG1:AG3"/>
    <mergeCell ref="V1:V3"/>
    <mergeCell ref="L1:L3"/>
    <mergeCell ref="M1:M3"/>
    <mergeCell ref="Z4:AA4"/>
    <mergeCell ref="I1:I3"/>
    <mergeCell ref="J1:J3"/>
    <mergeCell ref="K1:K3"/>
    <mergeCell ref="N4:O4"/>
    <mergeCell ref="R1:R3"/>
    <mergeCell ref="S1:S3"/>
    <mergeCell ref="T1:T3"/>
    <mergeCell ref="U1:U3"/>
    <mergeCell ref="W1:W3"/>
    <mergeCell ref="X1:X3"/>
    <mergeCell ref="Y1:Y3"/>
    <mergeCell ref="AH4:AI4"/>
    <mergeCell ref="AJ1:AJ3"/>
    <mergeCell ref="AK1:AK3"/>
    <mergeCell ref="AL1:AL3"/>
    <mergeCell ref="AB1:AB3"/>
    <mergeCell ref="AC1:AC3"/>
    <mergeCell ref="AD1:AD3"/>
    <mergeCell ref="AE1:AE3"/>
    <mergeCell ref="AM1:AM3"/>
    <mergeCell ref="AN1:AN3"/>
    <mergeCell ref="AO1:AO3"/>
    <mergeCell ref="AP1:AP3"/>
    <mergeCell ref="AW1:AW3"/>
    <mergeCell ref="AX1:AX3"/>
    <mergeCell ref="AY1:AY3"/>
    <mergeCell ref="AR1:AR3"/>
    <mergeCell ref="AS1:AS3"/>
    <mergeCell ref="AT1:AT3"/>
    <mergeCell ref="AU1:AU3"/>
    <mergeCell ref="AZ1:AZ3"/>
    <mergeCell ref="BA1:BA3"/>
    <mergeCell ref="BB1:BB3"/>
    <mergeCell ref="C1:D3"/>
    <mergeCell ref="G1:H3"/>
    <mergeCell ref="N1:O3"/>
    <mergeCell ref="P1:Q3"/>
    <mergeCell ref="Z1:AA3"/>
    <mergeCell ref="AH1:AI3"/>
    <mergeCell ref="AV1:AV3"/>
  </mergeCells>
  <printOptions/>
  <pageMargins left="0.4724409448818898" right="0.2755905511811024" top="0.8267716535433072" bottom="0" header="0.1968503937007874" footer="0.11811023622047245"/>
  <pageSetup firstPageNumber="37" useFirstPageNumber="1" horizontalDpi="600" verticalDpi="600" orientation="portrait" paperSize="9" r:id="rId1"/>
  <headerFooter alignWithMargins="0">
    <oddHeader>&amp;C&amp;"Times New Roman,Bold"&amp;14 4.1. SAMTRYGGINGARDEILDIR      
YFIRLIT, EFNAHAGSREIKNINGAR OG SJÓÐSTREYMI ÁRIÐ 2005</oddHeader>
    <oddFooter>&amp;R&amp;"Times New Roman,Regular"&amp;P</oddFooter>
  </headerFooter>
  <colBreaks count="4" manualBreakCount="4">
    <brk id="13" max="65535" man="1"/>
    <brk id="42" max="65535" man="1"/>
    <brk id="47" max="65535" man="1"/>
    <brk id="5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FJ91"/>
  <sheetViews>
    <sheetView view="pageBreakPreview" zoomScaleSheetLayoutView="100" zoomScalePageLayoutView="0" workbookViewId="0" topLeftCell="A1">
      <pane xSplit="2" ySplit="6" topLeftCell="E49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F63" sqref="F63"/>
    </sheetView>
  </sheetViews>
  <sheetFormatPr defaultColWidth="9.140625" defaultRowHeight="12.75"/>
  <cols>
    <col min="1" max="1" width="30.57421875" style="43" customWidth="1"/>
    <col min="2" max="2" width="3.00390625" style="167" bestFit="1" customWidth="1"/>
    <col min="3" max="8" width="10.7109375" style="2" customWidth="1"/>
    <col min="9" max="9" width="11.140625" style="2" customWidth="1"/>
    <col min="10" max="10" width="12.57421875" style="2" customWidth="1"/>
    <col min="11" max="13" width="11.140625" style="2" customWidth="1"/>
    <col min="14" max="18" width="11.140625" style="43" customWidth="1"/>
    <col min="19" max="21" width="11.140625" style="2" customWidth="1"/>
    <col min="22" max="22" width="11.140625" style="43" customWidth="1"/>
    <col min="23" max="28" width="11.140625" style="2" customWidth="1"/>
    <col min="29" max="30" width="10.7109375" style="2" customWidth="1"/>
    <col min="31" max="31" width="13.00390625" style="43" customWidth="1"/>
    <col min="32" max="32" width="10.7109375" style="2" customWidth="1"/>
    <col min="33" max="33" width="11.421875" style="2" customWidth="1"/>
    <col min="34" max="38" width="11.140625" style="2" customWidth="1"/>
    <col min="39" max="41" width="10.7109375" style="2" customWidth="1"/>
    <col min="42" max="42" width="11.7109375" style="43" customWidth="1"/>
    <col min="43" max="43" width="12.8515625" style="2" customWidth="1"/>
    <col min="44" max="44" width="10.7109375" style="2" customWidth="1"/>
    <col min="45" max="45" width="12.28125" style="43" customWidth="1"/>
    <col min="46" max="46" width="11.28125" style="2" customWidth="1"/>
    <col min="47" max="47" width="11.7109375" style="2" customWidth="1"/>
    <col min="48" max="51" width="10.7109375" style="2" customWidth="1"/>
    <col min="52" max="52" width="11.28125" style="2" customWidth="1"/>
    <col min="53" max="53" width="13.8515625" style="2" customWidth="1"/>
    <col min="54" max="54" width="13.00390625" style="2" customWidth="1"/>
    <col min="55" max="55" width="5.421875" style="2" customWidth="1"/>
    <col min="56" max="56" width="10.7109375" style="2" customWidth="1"/>
    <col min="57" max="57" width="1.1484375" style="2" customWidth="1"/>
    <col min="58" max="59" width="10.7109375" style="2" customWidth="1"/>
    <col min="60" max="60" width="5.00390625" style="2" customWidth="1"/>
    <col min="61" max="16384" width="9.140625" style="2" customWidth="1"/>
  </cols>
  <sheetData>
    <row r="1" spans="1:59" s="15" customFormat="1" ht="15" customHeight="1">
      <c r="A1" s="4"/>
      <c r="B1" s="62"/>
      <c r="C1" s="361" t="s">
        <v>498</v>
      </c>
      <c r="D1" s="361"/>
      <c r="E1" s="361" t="s">
        <v>460</v>
      </c>
      <c r="F1" s="361" t="s">
        <v>455</v>
      </c>
      <c r="G1" s="361" t="s">
        <v>29</v>
      </c>
      <c r="H1" s="361"/>
      <c r="I1" s="361" t="s">
        <v>606</v>
      </c>
      <c r="J1" s="361" t="s">
        <v>588</v>
      </c>
      <c r="K1" s="361" t="s">
        <v>458</v>
      </c>
      <c r="L1" s="361" t="s">
        <v>459</v>
      </c>
      <c r="M1" s="361" t="s">
        <v>461</v>
      </c>
      <c r="N1" s="361" t="s">
        <v>499</v>
      </c>
      <c r="O1" s="361"/>
      <c r="P1" s="361" t="s">
        <v>8</v>
      </c>
      <c r="Q1" s="361"/>
      <c r="R1" s="361" t="s">
        <v>464</v>
      </c>
      <c r="S1" s="361" t="s">
        <v>465</v>
      </c>
      <c r="T1" s="361" t="s">
        <v>466</v>
      </c>
      <c r="U1" s="361" t="s">
        <v>467</v>
      </c>
      <c r="V1" s="361" t="s">
        <v>469</v>
      </c>
      <c r="W1" s="361" t="s">
        <v>468</v>
      </c>
      <c r="X1" s="361" t="s">
        <v>470</v>
      </c>
      <c r="Y1" s="361" t="s">
        <v>471</v>
      </c>
      <c r="Z1" s="361" t="s">
        <v>500</v>
      </c>
      <c r="AA1" s="361"/>
      <c r="AB1" s="361" t="s">
        <v>473</v>
      </c>
      <c r="AC1" s="361" t="s">
        <v>474</v>
      </c>
      <c r="AD1" s="361" t="s">
        <v>475</v>
      </c>
      <c r="AE1" s="361" t="s">
        <v>476</v>
      </c>
      <c r="AF1" s="361" t="s">
        <v>477</v>
      </c>
      <c r="AG1" s="361" t="s">
        <v>478</v>
      </c>
      <c r="AH1" s="361" t="s">
        <v>501</v>
      </c>
      <c r="AI1" s="361"/>
      <c r="AJ1" s="361" t="s">
        <v>480</v>
      </c>
      <c r="AK1" s="361" t="s">
        <v>502</v>
      </c>
      <c r="AL1" s="361" t="s">
        <v>481</v>
      </c>
      <c r="AM1" s="361" t="s">
        <v>482</v>
      </c>
      <c r="AN1" s="361" t="s">
        <v>483</v>
      </c>
      <c r="AO1" s="361" t="s">
        <v>484</v>
      </c>
      <c r="AP1" s="361" t="s">
        <v>485</v>
      </c>
      <c r="AQ1" s="361" t="s">
        <v>486</v>
      </c>
      <c r="AR1" s="361" t="s">
        <v>487</v>
      </c>
      <c r="AS1" s="361" t="s">
        <v>503</v>
      </c>
      <c r="AT1" s="361" t="s">
        <v>489</v>
      </c>
      <c r="AU1" s="361" t="s">
        <v>490</v>
      </c>
      <c r="AV1" s="361" t="s">
        <v>491</v>
      </c>
      <c r="AW1" s="361" t="s">
        <v>492</v>
      </c>
      <c r="AX1" s="361" t="s">
        <v>493</v>
      </c>
      <c r="AY1" s="361" t="s">
        <v>494</v>
      </c>
      <c r="AZ1" s="361" t="s">
        <v>495</v>
      </c>
      <c r="BA1" s="361" t="s">
        <v>496</v>
      </c>
      <c r="BB1" s="361" t="s">
        <v>497</v>
      </c>
      <c r="BC1" s="255"/>
      <c r="BD1" s="114"/>
      <c r="BE1" s="114"/>
      <c r="BF1" s="114" t="s">
        <v>51</v>
      </c>
      <c r="BG1" s="114" t="s">
        <v>51</v>
      </c>
    </row>
    <row r="2" spans="1:59" s="15" customFormat="1" ht="15" customHeight="1">
      <c r="A2" s="7"/>
      <c r="B2" s="62"/>
      <c r="C2" s="361"/>
      <c r="D2" s="361"/>
      <c r="E2" s="361" t="s">
        <v>53</v>
      </c>
      <c r="F2" s="361" t="s">
        <v>65</v>
      </c>
      <c r="G2" s="361"/>
      <c r="H2" s="361"/>
      <c r="I2" s="361" t="s">
        <v>54</v>
      </c>
      <c r="J2" s="361" t="s">
        <v>55</v>
      </c>
      <c r="K2" s="361" t="s">
        <v>54</v>
      </c>
      <c r="L2" s="361" t="s">
        <v>54</v>
      </c>
      <c r="M2" s="361" t="s">
        <v>65</v>
      </c>
      <c r="N2" s="361"/>
      <c r="O2" s="361"/>
      <c r="P2" s="361"/>
      <c r="Q2" s="361"/>
      <c r="R2" s="361" t="s">
        <v>54</v>
      </c>
      <c r="S2" s="361" t="s">
        <v>60</v>
      </c>
      <c r="T2" s="361" t="s">
        <v>58</v>
      </c>
      <c r="U2" s="361" t="s">
        <v>59</v>
      </c>
      <c r="V2" s="361" t="s">
        <v>63</v>
      </c>
      <c r="W2" s="361" t="s">
        <v>66</v>
      </c>
      <c r="X2" s="361" t="s">
        <v>62</v>
      </c>
      <c r="Y2" s="361" t="s">
        <v>64</v>
      </c>
      <c r="Z2" s="361"/>
      <c r="AA2" s="361"/>
      <c r="AB2" s="361" t="s">
        <v>70</v>
      </c>
      <c r="AC2" s="361" t="s">
        <v>67</v>
      </c>
      <c r="AD2" s="361" t="s">
        <v>70</v>
      </c>
      <c r="AE2" s="361" t="s">
        <v>54</v>
      </c>
      <c r="AF2" s="361" t="s">
        <v>68</v>
      </c>
      <c r="AG2" s="361" t="s">
        <v>70</v>
      </c>
      <c r="AH2" s="361"/>
      <c r="AI2" s="361"/>
      <c r="AJ2" s="361" t="s">
        <v>70</v>
      </c>
      <c r="AK2" s="361" t="s">
        <v>72</v>
      </c>
      <c r="AL2" s="361" t="s">
        <v>75</v>
      </c>
      <c r="AM2" s="361" t="s">
        <v>74</v>
      </c>
      <c r="AN2" s="361" t="s">
        <v>73</v>
      </c>
      <c r="AO2" s="361" t="s">
        <v>79</v>
      </c>
      <c r="AP2" s="361" t="s">
        <v>76</v>
      </c>
      <c r="AQ2" s="361" t="s">
        <v>77</v>
      </c>
      <c r="AR2" s="361" t="s">
        <v>78</v>
      </c>
      <c r="AS2" s="361" t="s">
        <v>80</v>
      </c>
      <c r="AT2" s="361" t="s">
        <v>81</v>
      </c>
      <c r="AU2" s="361" t="s">
        <v>83</v>
      </c>
      <c r="AV2" s="361" t="s">
        <v>82</v>
      </c>
      <c r="AW2" s="361" t="s">
        <v>84</v>
      </c>
      <c r="AX2" s="361" t="s">
        <v>70</v>
      </c>
      <c r="AY2" s="361" t="s">
        <v>69</v>
      </c>
      <c r="AZ2" s="361" t="s">
        <v>340</v>
      </c>
      <c r="BA2" s="361" t="s">
        <v>85</v>
      </c>
      <c r="BB2" s="361" t="s">
        <v>86</v>
      </c>
      <c r="BC2" s="255"/>
      <c r="BD2" s="114" t="s">
        <v>87</v>
      </c>
      <c r="BE2" s="114"/>
      <c r="BF2" s="114" t="s">
        <v>88</v>
      </c>
      <c r="BG2" s="114" t="s">
        <v>89</v>
      </c>
    </row>
    <row r="3" spans="1:59" s="15" customFormat="1" ht="15" customHeight="1">
      <c r="A3" s="4"/>
      <c r="B3" s="62"/>
      <c r="C3" s="361"/>
      <c r="D3" s="361"/>
      <c r="E3" s="361" t="s">
        <v>90</v>
      </c>
      <c r="F3" s="361" t="s">
        <v>41</v>
      </c>
      <c r="G3" s="361"/>
      <c r="H3" s="361"/>
      <c r="I3" s="361" t="s">
        <v>69</v>
      </c>
      <c r="J3" s="361" t="s">
        <v>91</v>
      </c>
      <c r="K3" s="361" t="s">
        <v>69</v>
      </c>
      <c r="L3" s="361" t="s">
        <v>92</v>
      </c>
      <c r="M3" s="361"/>
      <c r="N3" s="361"/>
      <c r="O3" s="361"/>
      <c r="P3" s="361"/>
      <c r="Q3" s="361"/>
      <c r="R3" s="361" t="s">
        <v>69</v>
      </c>
      <c r="S3" s="361" t="s">
        <v>41</v>
      </c>
      <c r="T3" s="361" t="s">
        <v>91</v>
      </c>
      <c r="U3" s="361" t="s">
        <v>94</v>
      </c>
      <c r="V3" s="361" t="s">
        <v>96</v>
      </c>
      <c r="W3" s="361" t="s">
        <v>98</v>
      </c>
      <c r="X3" s="361" t="s">
        <v>95</v>
      </c>
      <c r="Y3" s="361" t="s">
        <v>97</v>
      </c>
      <c r="Z3" s="361"/>
      <c r="AA3" s="361"/>
      <c r="AB3" s="361" t="s">
        <v>107</v>
      </c>
      <c r="AC3" s="361" t="s">
        <v>91</v>
      </c>
      <c r="AD3" s="361" t="s">
        <v>102</v>
      </c>
      <c r="AE3" s="361" t="s">
        <v>101</v>
      </c>
      <c r="AF3" s="361" t="s">
        <v>99</v>
      </c>
      <c r="AG3" s="361" t="s">
        <v>100</v>
      </c>
      <c r="AH3" s="361"/>
      <c r="AI3" s="361"/>
      <c r="AJ3" s="361" t="s">
        <v>104</v>
      </c>
      <c r="AK3" s="361" t="s">
        <v>103</v>
      </c>
      <c r="AL3" s="361"/>
      <c r="AM3" s="361" t="s">
        <v>106</v>
      </c>
      <c r="AN3" s="361" t="s">
        <v>105</v>
      </c>
      <c r="AO3" s="361" t="s">
        <v>110</v>
      </c>
      <c r="AP3" s="361" t="s">
        <v>332</v>
      </c>
      <c r="AQ3" s="361" t="s">
        <v>108</v>
      </c>
      <c r="AR3" s="361" t="s">
        <v>109</v>
      </c>
      <c r="AS3" s="361" t="s">
        <v>111</v>
      </c>
      <c r="AT3" s="361" t="s">
        <v>112</v>
      </c>
      <c r="AU3" s="361" t="s">
        <v>113</v>
      </c>
      <c r="AV3" s="361" t="s">
        <v>71</v>
      </c>
      <c r="AW3" s="361" t="s">
        <v>114</v>
      </c>
      <c r="AX3" s="361" t="s">
        <v>115</v>
      </c>
      <c r="AY3" s="361" t="s">
        <v>116</v>
      </c>
      <c r="AZ3" s="361" t="s">
        <v>339</v>
      </c>
      <c r="BA3" s="361" t="s">
        <v>117</v>
      </c>
      <c r="BB3" s="361" t="s">
        <v>118</v>
      </c>
      <c r="BC3" s="255"/>
      <c r="BD3" s="114" t="s">
        <v>119</v>
      </c>
      <c r="BE3" s="114"/>
      <c r="BF3" s="114" t="s">
        <v>120</v>
      </c>
      <c r="BG3" s="114" t="s">
        <v>120</v>
      </c>
    </row>
    <row r="4" spans="1:59" s="51" customFormat="1" ht="15" customHeight="1">
      <c r="A4" s="11"/>
      <c r="B4" s="62"/>
      <c r="C4" s="363" t="s">
        <v>322</v>
      </c>
      <c r="D4" s="363"/>
      <c r="E4" s="119" t="s">
        <v>121</v>
      </c>
      <c r="F4" s="119" t="s">
        <v>125</v>
      </c>
      <c r="G4" s="362" t="s">
        <v>126</v>
      </c>
      <c r="H4" s="362"/>
      <c r="I4" s="119" t="s">
        <v>129</v>
      </c>
      <c r="J4" s="119" t="s">
        <v>130</v>
      </c>
      <c r="K4" s="119" t="s">
        <v>131</v>
      </c>
      <c r="L4" s="119" t="s">
        <v>132</v>
      </c>
      <c r="M4" s="119" t="s">
        <v>133</v>
      </c>
      <c r="N4" s="362" t="s">
        <v>134</v>
      </c>
      <c r="O4" s="362"/>
      <c r="P4" s="362" t="s">
        <v>135</v>
      </c>
      <c r="Q4" s="362"/>
      <c r="R4" s="119" t="s">
        <v>136</v>
      </c>
      <c r="S4" s="119" t="s">
        <v>137</v>
      </c>
      <c r="T4" s="119" t="s">
        <v>138</v>
      </c>
      <c r="U4" s="119" t="s">
        <v>139</v>
      </c>
      <c r="V4" s="119" t="s">
        <v>140</v>
      </c>
      <c r="W4" s="119" t="s">
        <v>141</v>
      </c>
      <c r="X4" s="119" t="s">
        <v>142</v>
      </c>
      <c r="Y4" s="119" t="s">
        <v>143</v>
      </c>
      <c r="Z4" s="362" t="s">
        <v>144</v>
      </c>
      <c r="AA4" s="362"/>
      <c r="AB4" s="249" t="s">
        <v>145</v>
      </c>
      <c r="AC4" s="119" t="s">
        <v>146</v>
      </c>
      <c r="AD4" s="119" t="s">
        <v>407</v>
      </c>
      <c r="AE4" s="119" t="s">
        <v>147</v>
      </c>
      <c r="AF4" s="119" t="s">
        <v>148</v>
      </c>
      <c r="AG4" s="119" t="s">
        <v>149</v>
      </c>
      <c r="AH4" s="362" t="s">
        <v>150</v>
      </c>
      <c r="AI4" s="362"/>
      <c r="AJ4" s="119" t="s">
        <v>151</v>
      </c>
      <c r="AK4" s="249" t="s">
        <v>152</v>
      </c>
      <c r="AL4" s="119" t="s">
        <v>153</v>
      </c>
      <c r="AM4" s="119" t="s">
        <v>154</v>
      </c>
      <c r="AN4" s="119" t="s">
        <v>155</v>
      </c>
      <c r="AO4" s="119" t="s">
        <v>158</v>
      </c>
      <c r="AP4" s="119" t="s">
        <v>159</v>
      </c>
      <c r="AQ4" s="119" t="s">
        <v>160</v>
      </c>
      <c r="AR4" s="119" t="s">
        <v>161</v>
      </c>
      <c r="AS4" s="119" t="s">
        <v>162</v>
      </c>
      <c r="AT4" s="119" t="s">
        <v>164</v>
      </c>
      <c r="AU4" s="119" t="s">
        <v>165</v>
      </c>
      <c r="AV4" s="119" t="s">
        <v>166</v>
      </c>
      <c r="AW4" s="119" t="s">
        <v>167</v>
      </c>
      <c r="AX4" s="119" t="s">
        <v>168</v>
      </c>
      <c r="AY4" s="119" t="s">
        <v>169</v>
      </c>
      <c r="AZ4" s="119" t="s">
        <v>170</v>
      </c>
      <c r="BA4" s="119" t="s">
        <v>171</v>
      </c>
      <c r="BB4" s="119" t="s">
        <v>172</v>
      </c>
      <c r="BC4" s="119"/>
      <c r="BD4" s="114"/>
      <c r="BE4" s="114"/>
      <c r="BF4" s="114"/>
      <c r="BG4" s="114"/>
    </row>
    <row r="5" spans="1:59" s="171" customFormat="1" ht="15" customHeight="1">
      <c r="A5" s="169"/>
      <c r="B5" s="170"/>
      <c r="C5" s="19" t="s">
        <v>122</v>
      </c>
      <c r="D5" s="19" t="s">
        <v>123</v>
      </c>
      <c r="E5" s="19"/>
      <c r="F5" s="19"/>
      <c r="G5" s="19" t="s">
        <v>127</v>
      </c>
      <c r="H5" s="19" t="s">
        <v>128</v>
      </c>
      <c r="I5" s="18"/>
      <c r="J5" s="19"/>
      <c r="K5" s="19"/>
      <c r="L5" s="19"/>
      <c r="M5" s="19"/>
      <c r="N5" s="19" t="s">
        <v>127</v>
      </c>
      <c r="O5" s="19" t="s">
        <v>44</v>
      </c>
      <c r="P5" s="19" t="s">
        <v>43</v>
      </c>
      <c r="Q5" s="19" t="s">
        <v>127</v>
      </c>
      <c r="R5" s="18"/>
      <c r="S5" s="18"/>
      <c r="T5" s="19"/>
      <c r="U5" s="19"/>
      <c r="V5" s="19"/>
      <c r="W5" s="19"/>
      <c r="X5" s="19"/>
      <c r="Y5" s="19"/>
      <c r="Z5" s="19" t="s">
        <v>123</v>
      </c>
      <c r="AA5" s="19" t="s">
        <v>163</v>
      </c>
      <c r="AB5" s="18"/>
      <c r="AC5" s="19"/>
      <c r="AD5" s="19"/>
      <c r="AE5" s="19"/>
      <c r="AF5" s="19"/>
      <c r="AG5" s="19"/>
      <c r="AH5" s="19" t="s">
        <v>156</v>
      </c>
      <c r="AI5" s="19" t="s">
        <v>157</v>
      </c>
      <c r="AJ5" s="18"/>
      <c r="AK5" s="18"/>
      <c r="AL5" s="19"/>
      <c r="AM5" s="19"/>
      <c r="AN5" s="19"/>
      <c r="AO5" s="19"/>
      <c r="AP5" s="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 t="s">
        <v>504</v>
      </c>
      <c r="BE5" s="19"/>
      <c r="BF5" s="19" t="s">
        <v>427</v>
      </c>
      <c r="BG5" s="19" t="s">
        <v>505</v>
      </c>
    </row>
    <row r="6" spans="1:59" s="171" customFormat="1" ht="15" customHeight="1">
      <c r="A6" s="172"/>
      <c r="B6" s="173"/>
      <c r="C6" s="9"/>
      <c r="D6" s="9"/>
      <c r="E6" s="19"/>
      <c r="F6" s="19"/>
      <c r="G6" s="19"/>
      <c r="H6" s="19" t="s">
        <v>124</v>
      </c>
      <c r="I6" s="18"/>
      <c r="J6" s="19"/>
      <c r="K6" s="19"/>
      <c r="L6" s="19"/>
      <c r="M6" s="19"/>
      <c r="N6" s="19"/>
      <c r="O6" s="19" t="s">
        <v>124</v>
      </c>
      <c r="P6" s="19" t="s">
        <v>124</v>
      </c>
      <c r="Q6" s="19"/>
      <c r="R6" s="18"/>
      <c r="S6" s="18"/>
      <c r="T6" s="19"/>
      <c r="U6" s="19"/>
      <c r="V6" s="19"/>
      <c r="W6" s="19"/>
      <c r="X6" s="19"/>
      <c r="Y6" s="19"/>
      <c r="Z6" s="19"/>
      <c r="AA6" s="19"/>
      <c r="AB6" s="18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8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9"/>
      <c r="BE6" s="9"/>
      <c r="BF6" s="9"/>
      <c r="BG6" s="9"/>
    </row>
    <row r="7" spans="1:59" s="45" customFormat="1" ht="12.75">
      <c r="A7" s="36" t="s">
        <v>173</v>
      </c>
      <c r="B7" s="62">
        <v>1</v>
      </c>
      <c r="C7" s="45">
        <f>+C63</f>
        <v>0.14229138167294986</v>
      </c>
      <c r="D7" s="45">
        <f aca="true" t="shared" si="0" ref="D7:I7">+D63</f>
        <v>0.1401327849150571</v>
      </c>
      <c r="E7" s="45">
        <f t="shared" si="0"/>
        <v>0.16053040826578124</v>
      </c>
      <c r="F7" s="45">
        <f t="shared" si="0"/>
        <v>0.1767350613233607</v>
      </c>
      <c r="G7" s="45">
        <f t="shared" si="0"/>
        <v>0.12027454795149617</v>
      </c>
      <c r="H7" s="45">
        <f t="shared" si="0"/>
        <v>0.12032358482506922</v>
      </c>
      <c r="I7" s="45">
        <f t="shared" si="0"/>
        <v>0.13979675108157497</v>
      </c>
      <c r="J7" s="329" t="s">
        <v>602</v>
      </c>
      <c r="K7" s="311">
        <v>0.09699999999999999</v>
      </c>
      <c r="L7" s="66">
        <f>+L63</f>
        <v>0.13275413881674836</v>
      </c>
      <c r="M7" s="66">
        <f aca="true" t="shared" si="1" ref="M7:AA7">+M63</f>
        <v>0.11343325822183359</v>
      </c>
      <c r="N7" s="66">
        <f t="shared" si="1"/>
        <v>0.14248775619089837</v>
      </c>
      <c r="O7" s="66">
        <f t="shared" si="1"/>
        <v>0.13491949898315458</v>
      </c>
      <c r="P7" s="66">
        <f t="shared" si="1"/>
        <v>0.0484783596175864</v>
      </c>
      <c r="Q7" s="66">
        <f t="shared" si="1"/>
        <v>0.10825752065347838</v>
      </c>
      <c r="R7" s="66">
        <f t="shared" si="1"/>
        <v>0.06371345437816012</v>
      </c>
      <c r="S7" s="66">
        <f t="shared" si="1"/>
        <v>0.12073952099630203</v>
      </c>
      <c r="T7" s="66">
        <f t="shared" si="1"/>
        <v>0.17208003841673114</v>
      </c>
      <c r="U7" s="66">
        <f t="shared" si="1"/>
        <v>0.09527840274914556</v>
      </c>
      <c r="V7" s="66">
        <f t="shared" si="1"/>
        <v>0.10608083827068726</v>
      </c>
      <c r="W7" s="66">
        <f t="shared" si="1"/>
        <v>0.13673124427934646</v>
      </c>
      <c r="X7" s="66">
        <f t="shared" si="1"/>
        <v>0.08427388764908494</v>
      </c>
      <c r="Y7" s="66">
        <f t="shared" si="1"/>
        <v>0.12173661555679383</v>
      </c>
      <c r="Z7" s="66">
        <f t="shared" si="1"/>
        <v>0.06903627452865324</v>
      </c>
      <c r="AA7" s="66">
        <f t="shared" si="1"/>
        <v>0.07293794035532164</v>
      </c>
      <c r="AB7" s="311">
        <v>0.09699999999999999</v>
      </c>
      <c r="AC7" s="45">
        <f>+AC63</f>
        <v>0.10025956371701272</v>
      </c>
      <c r="AD7" s="45">
        <f aca="true" t="shared" si="2" ref="AD7:AX7">+AD63</f>
        <v>0.07437730551698563</v>
      </c>
      <c r="AE7" s="45">
        <f t="shared" si="2"/>
        <v>0.030823027043224593</v>
      </c>
      <c r="AF7" s="45">
        <f t="shared" si="2"/>
        <v>0.1581741026767336</v>
      </c>
      <c r="AG7" s="45">
        <f t="shared" si="2"/>
        <v>0.0124739432601777</v>
      </c>
      <c r="AH7" s="45">
        <f t="shared" si="2"/>
        <v>0.1377167065243039</v>
      </c>
      <c r="AI7" s="45">
        <f t="shared" si="2"/>
        <v>0.038997737739111527</v>
      </c>
      <c r="AJ7" s="45">
        <f t="shared" si="2"/>
        <v>0.05500236894681776</v>
      </c>
      <c r="AK7" s="45">
        <f t="shared" si="2"/>
        <v>0.07856122078234495</v>
      </c>
      <c r="AL7" s="45">
        <f t="shared" si="2"/>
        <v>0.09263292954188174</v>
      </c>
      <c r="AM7" s="45">
        <f t="shared" si="2"/>
        <v>0.10045856325744684</v>
      </c>
      <c r="AN7" s="45">
        <f t="shared" si="2"/>
        <v>0.0738572931409347</v>
      </c>
      <c r="AO7" s="45">
        <f t="shared" si="2"/>
        <v>0.14500357405421282</v>
      </c>
      <c r="AP7" s="45">
        <f t="shared" si="2"/>
        <v>0.0998750902843375</v>
      </c>
      <c r="AQ7" s="45">
        <f t="shared" si="2"/>
        <v>0.08097674476330163</v>
      </c>
      <c r="AR7" s="45">
        <f t="shared" si="2"/>
        <v>0.0961464461970789</v>
      </c>
      <c r="AS7" s="45">
        <f t="shared" si="2"/>
        <v>0.06205857572428397</v>
      </c>
      <c r="AT7" s="45">
        <f t="shared" si="2"/>
        <v>0.07515369194822386</v>
      </c>
      <c r="AU7" s="45">
        <f t="shared" si="2"/>
        <v>0.07648038063425244</v>
      </c>
      <c r="AV7" s="45">
        <f t="shared" si="2"/>
        <v>0.05256182773443019</v>
      </c>
      <c r="AW7" s="45">
        <f t="shared" si="2"/>
        <v>0.04649445145389519</v>
      </c>
      <c r="AX7" s="45">
        <f t="shared" si="2"/>
        <v>0.026141659384240956</v>
      </c>
      <c r="AY7" s="45">
        <f>+AY63</f>
        <v>0.0028863748989094162</v>
      </c>
      <c r="AZ7" s="45">
        <f>+AZ63</f>
        <v>0.0020621702291054866</v>
      </c>
      <c r="BA7" s="42" t="s">
        <v>401</v>
      </c>
      <c r="BB7" s="45">
        <f>+BB63</f>
        <v>0.015955890274354845</v>
      </c>
      <c r="BD7" s="36">
        <f>+BD63</f>
        <v>0.1347155425390818</v>
      </c>
      <c r="BE7" s="36"/>
      <c r="BF7" s="36">
        <f>+BF63</f>
        <v>0.12876582799005698</v>
      </c>
      <c r="BG7" s="36">
        <f>+BG63</f>
        <v>0.13603996132261886</v>
      </c>
    </row>
    <row r="8" spans="1:59" ht="12.75">
      <c r="A8" s="7" t="s">
        <v>596</v>
      </c>
      <c r="B8" s="62">
        <v>2</v>
      </c>
      <c r="C8" s="25">
        <v>0.067</v>
      </c>
      <c r="D8" s="291">
        <v>0.053</v>
      </c>
      <c r="E8" s="25">
        <v>0.07</v>
      </c>
      <c r="F8" s="25">
        <v>0.086</v>
      </c>
      <c r="G8" s="25">
        <v>0.023</v>
      </c>
      <c r="H8" s="25">
        <v>0.023</v>
      </c>
      <c r="I8" s="25">
        <v>0.061</v>
      </c>
      <c r="J8" s="26">
        <v>0.045</v>
      </c>
      <c r="K8" s="42">
        <v>0.045</v>
      </c>
      <c r="L8" s="25">
        <v>0.069</v>
      </c>
      <c r="M8" s="25">
        <v>0.040999999999999995</v>
      </c>
      <c r="N8" s="26">
        <v>0.086</v>
      </c>
      <c r="O8" s="218">
        <v>0.086</v>
      </c>
      <c r="P8" s="26">
        <v>0.040999999999999995</v>
      </c>
      <c r="Q8" s="218">
        <v>0.06</v>
      </c>
      <c r="R8" s="218">
        <v>0.024</v>
      </c>
      <c r="S8" s="25">
        <v>0.059000000000000004</v>
      </c>
      <c r="T8" s="25">
        <v>0.059000000000000004</v>
      </c>
      <c r="U8" s="25">
        <v>0.012</v>
      </c>
      <c r="V8" s="26">
        <v>0.018000000000000002</v>
      </c>
      <c r="W8" s="42">
        <v>0.061</v>
      </c>
      <c r="X8" s="25">
        <v>0.036000000000000004</v>
      </c>
      <c r="Y8" s="25">
        <v>0.059000000000000004</v>
      </c>
      <c r="Z8" s="26">
        <v>0.03</v>
      </c>
      <c r="AA8" s="26">
        <v>0.031</v>
      </c>
      <c r="AB8" s="26">
        <v>0.043</v>
      </c>
      <c r="AC8" s="25">
        <v>0.057999999999999996</v>
      </c>
      <c r="AD8" s="25">
        <v>0.046</v>
      </c>
      <c r="AE8" s="26">
        <v>0.044000000000000004</v>
      </c>
      <c r="AF8" s="25">
        <v>0.098</v>
      </c>
      <c r="AG8" s="25">
        <v>0.03</v>
      </c>
      <c r="AH8" s="25">
        <v>0.084</v>
      </c>
      <c r="AI8" s="25">
        <v>0.034</v>
      </c>
      <c r="AJ8" s="26">
        <v>0.049</v>
      </c>
      <c r="AK8" s="26">
        <v>0.021</v>
      </c>
      <c r="AL8" s="25">
        <v>0.06</v>
      </c>
      <c r="AM8" s="25">
        <v>0.053</v>
      </c>
      <c r="AN8" s="25">
        <v>0.052000000000000005</v>
      </c>
      <c r="AO8" s="42">
        <v>0.044000000000000004</v>
      </c>
      <c r="AP8" s="25">
        <v>0.049</v>
      </c>
      <c r="AQ8" s="25">
        <v>0.068</v>
      </c>
      <c r="AR8" s="25">
        <v>0.063</v>
      </c>
      <c r="AS8" s="25">
        <v>0.061</v>
      </c>
      <c r="AT8" s="25">
        <v>0.032</v>
      </c>
      <c r="AU8" s="25">
        <v>0.028999999999999998</v>
      </c>
      <c r="AV8" s="25">
        <v>0.061</v>
      </c>
      <c r="AW8" s="25">
        <v>0.062</v>
      </c>
      <c r="AX8" s="25">
        <v>0.047</v>
      </c>
      <c r="AY8" s="25">
        <v>0.039</v>
      </c>
      <c r="AZ8" s="25">
        <v>0.02</v>
      </c>
      <c r="BA8" s="42" t="s">
        <v>401</v>
      </c>
      <c r="BB8" s="42" t="s">
        <v>401</v>
      </c>
      <c r="BD8" s="21"/>
      <c r="BE8" s="21"/>
      <c r="BF8" s="3"/>
      <c r="BG8" s="3"/>
    </row>
    <row r="9" spans="1:59" ht="21.75" customHeight="1">
      <c r="A9" s="63" t="s">
        <v>174</v>
      </c>
      <c r="B9" s="164"/>
      <c r="C9" s="23">
        <v>39.8</v>
      </c>
      <c r="D9" s="23">
        <v>43.4</v>
      </c>
      <c r="E9" s="23">
        <v>47.3</v>
      </c>
      <c r="F9" s="23">
        <v>44.1</v>
      </c>
      <c r="G9" s="23">
        <v>40.7</v>
      </c>
      <c r="H9" s="23">
        <v>40.7</v>
      </c>
      <c r="I9" s="23">
        <v>43.3</v>
      </c>
      <c r="J9" s="23">
        <v>56.4</v>
      </c>
      <c r="K9" s="24">
        <v>78.2</v>
      </c>
      <c r="L9" s="23">
        <v>37.1</v>
      </c>
      <c r="M9" s="24">
        <v>34.9</v>
      </c>
      <c r="N9" s="23">
        <v>35.1</v>
      </c>
      <c r="O9" s="24">
        <v>35.1</v>
      </c>
      <c r="P9" s="24">
        <v>45.4</v>
      </c>
      <c r="Q9" s="24">
        <v>52.1</v>
      </c>
      <c r="R9" s="24">
        <v>62</v>
      </c>
      <c r="S9" s="23">
        <v>69.7</v>
      </c>
      <c r="T9" s="23">
        <v>55</v>
      </c>
      <c r="U9" s="23">
        <v>57.6</v>
      </c>
      <c r="V9" s="24">
        <v>40</v>
      </c>
      <c r="W9" s="23">
        <v>40.6</v>
      </c>
      <c r="X9" s="24">
        <v>77.3</v>
      </c>
      <c r="Y9" s="23">
        <v>45.3</v>
      </c>
      <c r="Z9" s="23">
        <v>54.2</v>
      </c>
      <c r="AA9" s="24">
        <v>54.2</v>
      </c>
      <c r="AB9" s="24">
        <v>96.9</v>
      </c>
      <c r="AC9" s="23">
        <v>30.5</v>
      </c>
      <c r="AD9" s="23">
        <v>61.3</v>
      </c>
      <c r="AE9" s="24">
        <v>17.3</v>
      </c>
      <c r="AF9" s="23">
        <v>24.5</v>
      </c>
      <c r="AG9" s="23">
        <v>80.9</v>
      </c>
      <c r="AH9" s="23">
        <v>65.5</v>
      </c>
      <c r="AI9" s="197">
        <v>14.1</v>
      </c>
      <c r="AJ9" s="23">
        <v>41.4</v>
      </c>
      <c r="AK9" s="23">
        <v>49.2</v>
      </c>
      <c r="AL9" s="23">
        <v>65.1</v>
      </c>
      <c r="AM9" s="23">
        <v>39</v>
      </c>
      <c r="AN9" s="23">
        <v>87.1</v>
      </c>
      <c r="AO9" s="23">
        <v>64.1</v>
      </c>
      <c r="AP9" s="23">
        <v>37.6</v>
      </c>
      <c r="AQ9" s="23">
        <v>85.6</v>
      </c>
      <c r="AR9" s="23">
        <v>79.7</v>
      </c>
      <c r="AS9" s="23">
        <v>73.3</v>
      </c>
      <c r="AT9" s="23">
        <v>67.8</v>
      </c>
      <c r="AU9" s="23">
        <v>0.3</v>
      </c>
      <c r="AV9" s="23">
        <v>94.2</v>
      </c>
      <c r="AW9" s="23">
        <v>0</v>
      </c>
      <c r="AX9" s="23">
        <v>63</v>
      </c>
      <c r="AY9" s="23">
        <v>60</v>
      </c>
      <c r="AZ9" s="23">
        <v>0</v>
      </c>
      <c r="BA9" s="23">
        <v>0</v>
      </c>
      <c r="BB9" s="23">
        <v>0</v>
      </c>
      <c r="BD9" s="36">
        <f aca="true" t="shared" si="3" ref="BD9:BD14">+BD78/$BD$84</f>
        <v>0.45784057912403336</v>
      </c>
      <c r="BE9" s="33"/>
      <c r="BF9" s="36">
        <f aca="true" t="shared" si="4" ref="BF9:BF14">+BF78/$BF$84</f>
        <v>0.40820568354510617</v>
      </c>
      <c r="BG9" s="36">
        <f aca="true" t="shared" si="5" ref="BG9:BG14">+BG78/$BG$84</f>
        <v>0.4686190537822923</v>
      </c>
    </row>
    <row r="10" spans="1:59" ht="12.75">
      <c r="A10" s="7" t="s">
        <v>175</v>
      </c>
      <c r="B10" s="62"/>
      <c r="C10" s="23">
        <v>43.7</v>
      </c>
      <c r="D10" s="23">
        <v>40.2</v>
      </c>
      <c r="E10" s="23">
        <v>35.4</v>
      </c>
      <c r="F10" s="23">
        <v>42.1</v>
      </c>
      <c r="G10" s="23">
        <v>43.7</v>
      </c>
      <c r="H10" s="23">
        <v>43.7</v>
      </c>
      <c r="I10" s="23">
        <v>50.7</v>
      </c>
      <c r="J10" s="23">
        <v>42</v>
      </c>
      <c r="K10" s="24">
        <v>13.8</v>
      </c>
      <c r="L10" s="23">
        <v>58.1</v>
      </c>
      <c r="M10" s="24">
        <v>41</v>
      </c>
      <c r="N10" s="23">
        <v>47.5</v>
      </c>
      <c r="O10" s="24">
        <v>47.5</v>
      </c>
      <c r="P10" s="24">
        <v>40.5</v>
      </c>
      <c r="Q10" s="24">
        <v>34.5</v>
      </c>
      <c r="R10" s="24">
        <v>24</v>
      </c>
      <c r="S10" s="23">
        <v>19.1</v>
      </c>
      <c r="T10" s="23">
        <v>38.6</v>
      </c>
      <c r="U10" s="23">
        <v>28.7</v>
      </c>
      <c r="V10" s="24">
        <v>36.9</v>
      </c>
      <c r="W10" s="23">
        <v>46.2</v>
      </c>
      <c r="X10" s="24">
        <v>13.1</v>
      </c>
      <c r="Y10" s="23">
        <v>44.4</v>
      </c>
      <c r="Z10" s="23">
        <v>33.1</v>
      </c>
      <c r="AA10" s="24">
        <v>33.1</v>
      </c>
      <c r="AB10" s="24">
        <v>2</v>
      </c>
      <c r="AC10" s="23">
        <v>63.2</v>
      </c>
      <c r="AD10" s="23">
        <v>19.8</v>
      </c>
      <c r="AE10" s="24">
        <v>64.2</v>
      </c>
      <c r="AF10" s="23">
        <v>58.8</v>
      </c>
      <c r="AG10" s="23">
        <v>17.8</v>
      </c>
      <c r="AH10" s="23">
        <v>30.1</v>
      </c>
      <c r="AI10" s="197">
        <v>63.9</v>
      </c>
      <c r="AJ10" s="23">
        <v>16.4</v>
      </c>
      <c r="AK10" s="23">
        <v>29</v>
      </c>
      <c r="AL10" s="23">
        <v>26.2</v>
      </c>
      <c r="AM10" s="23">
        <v>28</v>
      </c>
      <c r="AN10" s="23">
        <v>5.2</v>
      </c>
      <c r="AO10" s="23">
        <v>12.7</v>
      </c>
      <c r="AP10" s="23">
        <v>45.5</v>
      </c>
      <c r="AQ10" s="23">
        <v>6</v>
      </c>
      <c r="AR10" s="23">
        <v>8.8</v>
      </c>
      <c r="AS10" s="23">
        <v>14</v>
      </c>
      <c r="AT10" s="23">
        <v>17.4</v>
      </c>
      <c r="AU10" s="23">
        <v>13</v>
      </c>
      <c r="AV10" s="23">
        <v>5.7</v>
      </c>
      <c r="AW10" s="23">
        <v>86.9</v>
      </c>
      <c r="AX10" s="23">
        <v>33.2</v>
      </c>
      <c r="AY10" s="23">
        <v>24.5</v>
      </c>
      <c r="AZ10" s="23">
        <v>0</v>
      </c>
      <c r="BA10" s="23">
        <v>0</v>
      </c>
      <c r="BB10" s="23">
        <v>0</v>
      </c>
      <c r="BD10" s="36">
        <f t="shared" si="3"/>
        <v>0.400627818505092</v>
      </c>
      <c r="BE10" s="33"/>
      <c r="BF10" s="36">
        <f t="shared" si="4"/>
        <v>0.4312246453432484</v>
      </c>
      <c r="BG10" s="36">
        <f t="shared" si="5"/>
        <v>0.39398355908132054</v>
      </c>
    </row>
    <row r="11" spans="1:59" ht="12.75">
      <c r="A11" s="7" t="s">
        <v>176</v>
      </c>
      <c r="B11" s="62"/>
      <c r="C11" s="23">
        <v>0.1</v>
      </c>
      <c r="D11" s="23">
        <v>0.1</v>
      </c>
      <c r="E11" s="23">
        <v>1.6</v>
      </c>
      <c r="F11" s="23">
        <v>3.6</v>
      </c>
      <c r="G11" s="23">
        <v>1.3</v>
      </c>
      <c r="H11" s="23">
        <v>1.3</v>
      </c>
      <c r="I11" s="23">
        <v>1.9</v>
      </c>
      <c r="J11" s="23">
        <v>0.1</v>
      </c>
      <c r="K11" s="24">
        <v>0.1</v>
      </c>
      <c r="L11" s="23">
        <v>0</v>
      </c>
      <c r="M11" s="24">
        <v>0.5</v>
      </c>
      <c r="N11" s="23">
        <v>6.5</v>
      </c>
      <c r="O11" s="24">
        <v>6.5</v>
      </c>
      <c r="P11" s="24">
        <v>0</v>
      </c>
      <c r="Q11" s="24">
        <v>0</v>
      </c>
      <c r="R11" s="24">
        <v>3.2</v>
      </c>
      <c r="S11" s="23">
        <v>0.3</v>
      </c>
      <c r="T11" s="23">
        <v>1.1</v>
      </c>
      <c r="U11" s="23">
        <v>0.6</v>
      </c>
      <c r="V11" s="24">
        <v>0.5</v>
      </c>
      <c r="W11" s="23">
        <v>0.1</v>
      </c>
      <c r="X11" s="24">
        <v>0.2</v>
      </c>
      <c r="Y11" s="23">
        <v>0.7</v>
      </c>
      <c r="Z11" s="23">
        <v>0.6</v>
      </c>
      <c r="AA11" s="24">
        <v>0.6</v>
      </c>
      <c r="AB11" s="24">
        <v>0.6</v>
      </c>
      <c r="AC11" s="23">
        <v>0.2</v>
      </c>
      <c r="AD11" s="23">
        <v>2.9</v>
      </c>
      <c r="AE11" s="24">
        <v>0.4</v>
      </c>
      <c r="AF11" s="23">
        <v>0</v>
      </c>
      <c r="AG11" s="23">
        <v>0</v>
      </c>
      <c r="AH11" s="23">
        <v>0</v>
      </c>
      <c r="AI11" s="197">
        <v>0</v>
      </c>
      <c r="AJ11" s="23">
        <v>10.5</v>
      </c>
      <c r="AK11" s="23">
        <v>2.7</v>
      </c>
      <c r="AL11" s="23">
        <v>6.2</v>
      </c>
      <c r="AM11" s="23">
        <v>0</v>
      </c>
      <c r="AN11" s="23">
        <v>5.3</v>
      </c>
      <c r="AO11" s="23">
        <v>0</v>
      </c>
      <c r="AP11" s="23">
        <v>0.3</v>
      </c>
      <c r="AQ11" s="23">
        <v>6</v>
      </c>
      <c r="AR11" s="23">
        <v>5.5</v>
      </c>
      <c r="AS11" s="23">
        <v>3.4</v>
      </c>
      <c r="AT11" s="23">
        <v>1.4</v>
      </c>
      <c r="AU11" s="23">
        <v>0.7</v>
      </c>
      <c r="AV11" s="23">
        <v>0</v>
      </c>
      <c r="AW11" s="23">
        <v>0</v>
      </c>
      <c r="AX11" s="23">
        <v>0</v>
      </c>
      <c r="AY11" s="23">
        <v>0.8</v>
      </c>
      <c r="AZ11" s="23">
        <v>0</v>
      </c>
      <c r="BA11" s="23">
        <v>30.2</v>
      </c>
      <c r="BB11" s="23">
        <v>0</v>
      </c>
      <c r="BD11" s="36">
        <f t="shared" si="3"/>
        <v>0.014671527076746698</v>
      </c>
      <c r="BE11" s="33"/>
      <c r="BF11" s="36">
        <f t="shared" si="4"/>
        <v>0.0014240330174567955</v>
      </c>
      <c r="BG11" s="36">
        <f t="shared" si="5"/>
        <v>0.01754828902694434</v>
      </c>
    </row>
    <row r="12" spans="1:59" ht="12.75">
      <c r="A12" s="7" t="s">
        <v>177</v>
      </c>
      <c r="B12" s="62"/>
      <c r="C12" s="23">
        <v>2.9</v>
      </c>
      <c r="D12" s="23">
        <v>2.6</v>
      </c>
      <c r="E12" s="23">
        <v>1.2</v>
      </c>
      <c r="F12" s="23">
        <v>5.1</v>
      </c>
      <c r="G12" s="23">
        <v>2.9</v>
      </c>
      <c r="H12" s="23">
        <v>2.9</v>
      </c>
      <c r="I12" s="23">
        <v>0.7</v>
      </c>
      <c r="J12" s="23">
        <v>1.5</v>
      </c>
      <c r="K12" s="24">
        <v>2</v>
      </c>
      <c r="L12" s="23">
        <v>1.5</v>
      </c>
      <c r="M12" s="24">
        <v>3.5</v>
      </c>
      <c r="N12" s="23">
        <v>2.6</v>
      </c>
      <c r="O12" s="24">
        <v>2.6</v>
      </c>
      <c r="P12" s="24">
        <v>9.1</v>
      </c>
      <c r="Q12" s="24">
        <v>4.2</v>
      </c>
      <c r="R12" s="24">
        <v>4.7</v>
      </c>
      <c r="S12" s="23">
        <v>2.1</v>
      </c>
      <c r="T12" s="23">
        <v>3.2</v>
      </c>
      <c r="U12" s="23">
        <v>4.5</v>
      </c>
      <c r="V12" s="24">
        <v>2.6</v>
      </c>
      <c r="W12" s="23">
        <v>3.7</v>
      </c>
      <c r="X12" s="24">
        <v>4.1</v>
      </c>
      <c r="Y12" s="23">
        <v>4.8</v>
      </c>
      <c r="Z12" s="23">
        <v>5.7</v>
      </c>
      <c r="AA12" s="24">
        <v>5.7</v>
      </c>
      <c r="AB12" s="24">
        <v>0.6</v>
      </c>
      <c r="AC12" s="23">
        <v>3.7</v>
      </c>
      <c r="AD12" s="23">
        <v>1.9</v>
      </c>
      <c r="AE12" s="24">
        <v>1.2</v>
      </c>
      <c r="AF12" s="23">
        <v>13.8</v>
      </c>
      <c r="AG12" s="23">
        <v>1.3</v>
      </c>
      <c r="AH12" s="23">
        <v>2.6</v>
      </c>
      <c r="AI12" s="197">
        <v>19.4</v>
      </c>
      <c r="AJ12" s="23">
        <v>31.7</v>
      </c>
      <c r="AK12" s="23">
        <v>3.1</v>
      </c>
      <c r="AL12" s="23">
        <v>1.8</v>
      </c>
      <c r="AM12" s="23">
        <v>30</v>
      </c>
      <c r="AN12" s="23">
        <v>2.4</v>
      </c>
      <c r="AO12" s="23">
        <v>1</v>
      </c>
      <c r="AP12" s="23">
        <v>2.6</v>
      </c>
      <c r="AQ12" s="23">
        <v>1.6</v>
      </c>
      <c r="AR12" s="23">
        <v>2.4</v>
      </c>
      <c r="AS12" s="23">
        <v>9.3</v>
      </c>
      <c r="AT12" s="23">
        <v>5.3</v>
      </c>
      <c r="AU12" s="23">
        <v>17.4</v>
      </c>
      <c r="AV12" s="23">
        <v>0.1</v>
      </c>
      <c r="AW12" s="23">
        <v>8.7</v>
      </c>
      <c r="AX12" s="23">
        <v>0.7</v>
      </c>
      <c r="AY12" s="23">
        <v>0.4</v>
      </c>
      <c r="AZ12" s="23">
        <v>44.9</v>
      </c>
      <c r="BA12" s="23">
        <v>28.8</v>
      </c>
      <c r="BB12" s="23">
        <v>0</v>
      </c>
      <c r="BD12" s="36">
        <f t="shared" si="3"/>
        <v>0.03322999687755212</v>
      </c>
      <c r="BE12" s="33"/>
      <c r="BF12" s="36">
        <f t="shared" si="4"/>
        <v>0.0314712600518743</v>
      </c>
      <c r="BG12" s="36">
        <f t="shared" si="5"/>
        <v>0.03361191568860253</v>
      </c>
    </row>
    <row r="13" spans="1:59" ht="12.75">
      <c r="A13" s="7" t="s">
        <v>178</v>
      </c>
      <c r="B13" s="62"/>
      <c r="C13" s="23">
        <v>13.6</v>
      </c>
      <c r="D13" s="23">
        <v>13.7</v>
      </c>
      <c r="E13" s="23">
        <v>14.5</v>
      </c>
      <c r="F13" s="23">
        <v>5.1</v>
      </c>
      <c r="G13" s="23">
        <v>11.4</v>
      </c>
      <c r="H13" s="23">
        <v>11.4</v>
      </c>
      <c r="I13" s="23">
        <v>1.7</v>
      </c>
      <c r="J13" s="23">
        <v>0</v>
      </c>
      <c r="K13" s="24">
        <v>5.8</v>
      </c>
      <c r="L13" s="23">
        <v>3.2</v>
      </c>
      <c r="M13" s="24">
        <v>20</v>
      </c>
      <c r="N13" s="23">
        <v>8</v>
      </c>
      <c r="O13" s="24">
        <v>8</v>
      </c>
      <c r="P13" s="24">
        <v>5.1</v>
      </c>
      <c r="Q13" s="24">
        <v>9.3</v>
      </c>
      <c r="R13" s="24">
        <v>5.5</v>
      </c>
      <c r="S13" s="23">
        <v>8.8</v>
      </c>
      <c r="T13" s="23">
        <v>2.1</v>
      </c>
      <c r="U13" s="23">
        <v>4</v>
      </c>
      <c r="V13" s="24">
        <v>18.2</v>
      </c>
      <c r="W13" s="23">
        <v>9.4</v>
      </c>
      <c r="X13" s="24">
        <v>2.7</v>
      </c>
      <c r="Y13" s="23">
        <v>0</v>
      </c>
      <c r="Z13" s="23">
        <v>0</v>
      </c>
      <c r="AA13" s="24">
        <v>0</v>
      </c>
      <c r="AB13" s="24">
        <v>0</v>
      </c>
      <c r="AC13" s="23">
        <v>0</v>
      </c>
      <c r="AD13" s="23">
        <v>14.2</v>
      </c>
      <c r="AE13" s="24">
        <v>16.9</v>
      </c>
      <c r="AF13" s="23">
        <v>2.9</v>
      </c>
      <c r="AG13" s="23">
        <v>0</v>
      </c>
      <c r="AH13" s="23">
        <v>1.8</v>
      </c>
      <c r="AI13" s="197">
        <v>2.6</v>
      </c>
      <c r="AJ13" s="23">
        <v>0</v>
      </c>
      <c r="AK13" s="23">
        <v>1.5</v>
      </c>
      <c r="AL13" s="23">
        <v>0.7</v>
      </c>
      <c r="AM13" s="23">
        <v>3</v>
      </c>
      <c r="AN13" s="23">
        <v>0</v>
      </c>
      <c r="AO13" s="23">
        <v>22.2</v>
      </c>
      <c r="AP13" s="23">
        <v>14</v>
      </c>
      <c r="AQ13" s="23">
        <v>0.8</v>
      </c>
      <c r="AR13" s="23">
        <v>3.6</v>
      </c>
      <c r="AS13" s="23">
        <v>0</v>
      </c>
      <c r="AT13" s="23">
        <v>8.2</v>
      </c>
      <c r="AU13" s="23">
        <v>4.2</v>
      </c>
      <c r="AV13" s="23">
        <v>0</v>
      </c>
      <c r="AW13" s="23">
        <v>4.4</v>
      </c>
      <c r="AX13" s="23">
        <v>1.6</v>
      </c>
      <c r="AY13" s="23">
        <v>4</v>
      </c>
      <c r="AZ13" s="23">
        <v>55.1</v>
      </c>
      <c r="BA13" s="23">
        <v>41</v>
      </c>
      <c r="BB13" s="23">
        <v>0</v>
      </c>
      <c r="BD13" s="36">
        <f t="shared" si="3"/>
        <v>0.0930371346581866</v>
      </c>
      <c r="BE13" s="33"/>
      <c r="BF13" s="36">
        <f t="shared" si="4"/>
        <v>0.1276743780423144</v>
      </c>
      <c r="BG13" s="36">
        <f t="shared" si="5"/>
        <v>0.08551547785417253</v>
      </c>
    </row>
    <row r="14" spans="1:59" ht="12.75">
      <c r="A14" s="7" t="s">
        <v>179</v>
      </c>
      <c r="B14" s="62"/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1.8</v>
      </c>
      <c r="J14" s="23">
        <v>0</v>
      </c>
      <c r="K14" s="24">
        <v>0</v>
      </c>
      <c r="L14" s="23">
        <v>0</v>
      </c>
      <c r="M14" s="24">
        <v>0.1</v>
      </c>
      <c r="N14" s="23">
        <v>0.3</v>
      </c>
      <c r="O14" s="24">
        <v>0.3</v>
      </c>
      <c r="P14" s="24">
        <v>0</v>
      </c>
      <c r="Q14" s="24">
        <v>0</v>
      </c>
      <c r="R14" s="24">
        <v>0.6</v>
      </c>
      <c r="S14" s="23">
        <v>0</v>
      </c>
      <c r="T14" s="23">
        <v>0</v>
      </c>
      <c r="U14" s="23">
        <v>4.6</v>
      </c>
      <c r="V14" s="24">
        <v>1.8</v>
      </c>
      <c r="W14" s="23">
        <v>0</v>
      </c>
      <c r="X14" s="24">
        <v>2.7</v>
      </c>
      <c r="Y14" s="23">
        <v>4.8</v>
      </c>
      <c r="Z14" s="23">
        <v>6.4</v>
      </c>
      <c r="AA14" s="24">
        <v>6.4</v>
      </c>
      <c r="AB14" s="24">
        <v>0</v>
      </c>
      <c r="AC14" s="23">
        <v>2.4</v>
      </c>
      <c r="AD14" s="23">
        <v>0</v>
      </c>
      <c r="AE14" s="24">
        <v>0</v>
      </c>
      <c r="AF14" s="23">
        <v>0</v>
      </c>
      <c r="AG14" s="23">
        <v>0</v>
      </c>
      <c r="AH14" s="23">
        <v>0</v>
      </c>
      <c r="AI14" s="197">
        <v>0</v>
      </c>
      <c r="AJ14" s="23">
        <v>0</v>
      </c>
      <c r="AK14" s="23">
        <v>14.6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64.4</v>
      </c>
      <c r="AV14" s="23">
        <v>0</v>
      </c>
      <c r="AW14" s="23">
        <v>0</v>
      </c>
      <c r="AX14" s="23">
        <v>1.5</v>
      </c>
      <c r="AY14" s="23">
        <v>10.3</v>
      </c>
      <c r="AZ14" s="23">
        <v>0</v>
      </c>
      <c r="BA14" s="23">
        <v>0</v>
      </c>
      <c r="BB14" s="23">
        <v>0</v>
      </c>
      <c r="BD14" s="36">
        <f t="shared" si="3"/>
        <v>0.0005929437583891491</v>
      </c>
      <c r="BE14" s="34"/>
      <c r="BF14" s="36">
        <f t="shared" si="4"/>
        <v>0</v>
      </c>
      <c r="BG14" s="36">
        <f t="shared" si="5"/>
        <v>0.0007217045666678222</v>
      </c>
    </row>
    <row r="15" spans="1:59" s="71" customFormat="1" ht="12.75">
      <c r="A15" s="11" t="s">
        <v>375</v>
      </c>
      <c r="B15" s="62">
        <v>3</v>
      </c>
      <c r="C15" s="22">
        <f aca="true" t="shared" si="6" ref="C15:AP15">SUM(C9:C14)</f>
        <v>100.1</v>
      </c>
      <c r="D15" s="22">
        <f t="shared" si="6"/>
        <v>99.99999999999999</v>
      </c>
      <c r="E15" s="22">
        <f t="shared" si="6"/>
        <v>99.99999999999999</v>
      </c>
      <c r="F15" s="22">
        <f t="shared" si="6"/>
        <v>99.99999999999999</v>
      </c>
      <c r="G15" s="22">
        <f t="shared" si="6"/>
        <v>100.00000000000001</v>
      </c>
      <c r="H15" s="22">
        <f t="shared" si="6"/>
        <v>100.00000000000001</v>
      </c>
      <c r="I15" s="22">
        <f t="shared" si="6"/>
        <v>100.10000000000001</v>
      </c>
      <c r="J15" s="22">
        <f t="shared" si="6"/>
        <v>100</v>
      </c>
      <c r="K15" s="22">
        <f>SUM(K9:K14)</f>
        <v>99.89999999999999</v>
      </c>
      <c r="L15" s="22">
        <f t="shared" si="6"/>
        <v>99.9</v>
      </c>
      <c r="M15" s="5">
        <f t="shared" si="6"/>
        <v>100</v>
      </c>
      <c r="N15" s="22">
        <f t="shared" si="6"/>
        <v>99.99999999999999</v>
      </c>
      <c r="O15" s="5">
        <f t="shared" si="6"/>
        <v>99.99999999999999</v>
      </c>
      <c r="P15" s="5">
        <f t="shared" si="6"/>
        <v>100.1</v>
      </c>
      <c r="Q15" s="5">
        <f t="shared" si="6"/>
        <v>100.1</v>
      </c>
      <c r="R15" s="5">
        <f t="shared" si="6"/>
        <v>100</v>
      </c>
      <c r="S15" s="22">
        <f>SUM(S9:S14)</f>
        <v>100</v>
      </c>
      <c r="T15" s="22">
        <f t="shared" si="6"/>
        <v>99.99999999999999</v>
      </c>
      <c r="U15" s="22">
        <f t="shared" si="6"/>
        <v>99.99999999999999</v>
      </c>
      <c r="V15" s="22">
        <f t="shared" si="6"/>
        <v>100</v>
      </c>
      <c r="W15" s="22">
        <f>SUM(W9:W14)</f>
        <v>100.00000000000001</v>
      </c>
      <c r="X15" s="5">
        <f t="shared" si="6"/>
        <v>100.1</v>
      </c>
      <c r="Y15" s="22">
        <f t="shared" si="6"/>
        <v>99.99999999999999</v>
      </c>
      <c r="Z15" s="22">
        <f t="shared" si="6"/>
        <v>100.00000000000001</v>
      </c>
      <c r="AA15" s="22">
        <f>SUM(AA9:AA14)</f>
        <v>100.00000000000001</v>
      </c>
      <c r="AB15" s="22">
        <f>SUM(AB9:AB14)</f>
        <v>100.1</v>
      </c>
      <c r="AC15" s="22">
        <f>SUM(AC9:AC14)</f>
        <v>100.00000000000001</v>
      </c>
      <c r="AD15" s="22">
        <f t="shared" si="6"/>
        <v>100.10000000000001</v>
      </c>
      <c r="AE15" s="5">
        <f>SUM(AE9:AE14)</f>
        <v>100</v>
      </c>
      <c r="AF15" s="23">
        <f t="shared" si="6"/>
        <v>100</v>
      </c>
      <c r="AG15" s="22">
        <f t="shared" si="6"/>
        <v>100</v>
      </c>
      <c r="AH15" s="22">
        <f t="shared" si="6"/>
        <v>99.99999999999999</v>
      </c>
      <c r="AI15" s="22">
        <f t="shared" si="6"/>
        <v>100</v>
      </c>
      <c r="AJ15" s="22">
        <f t="shared" si="6"/>
        <v>100</v>
      </c>
      <c r="AK15" s="22">
        <f t="shared" si="6"/>
        <v>100.1</v>
      </c>
      <c r="AL15" s="22">
        <f t="shared" si="6"/>
        <v>100</v>
      </c>
      <c r="AM15" s="22">
        <f t="shared" si="6"/>
        <v>100</v>
      </c>
      <c r="AN15" s="22">
        <f t="shared" si="6"/>
        <v>100</v>
      </c>
      <c r="AO15" s="22">
        <f>SUM(AO9:AO14)</f>
        <v>100</v>
      </c>
      <c r="AP15" s="22">
        <f t="shared" si="6"/>
        <v>99.99999999999999</v>
      </c>
      <c r="AQ15" s="22">
        <f aca="true" t="shared" si="7" ref="AQ15:BB15">SUM(AQ9:AQ14)</f>
        <v>99.99999999999999</v>
      </c>
      <c r="AR15" s="22">
        <f t="shared" si="7"/>
        <v>100</v>
      </c>
      <c r="AS15" s="22">
        <f t="shared" si="7"/>
        <v>100</v>
      </c>
      <c r="AT15" s="22">
        <f t="shared" si="7"/>
        <v>100.1</v>
      </c>
      <c r="AU15" s="22">
        <f t="shared" si="7"/>
        <v>100</v>
      </c>
      <c r="AV15" s="22">
        <f t="shared" si="7"/>
        <v>100</v>
      </c>
      <c r="AW15" s="22">
        <f t="shared" si="7"/>
        <v>100.00000000000001</v>
      </c>
      <c r="AX15" s="22">
        <f t="shared" si="7"/>
        <v>100</v>
      </c>
      <c r="AY15" s="22">
        <f t="shared" si="7"/>
        <v>100</v>
      </c>
      <c r="AZ15" s="22">
        <f t="shared" si="7"/>
        <v>100</v>
      </c>
      <c r="BA15" s="5">
        <f>SUM(BA9:BA14)</f>
        <v>100</v>
      </c>
      <c r="BB15" s="22">
        <f t="shared" si="7"/>
        <v>0</v>
      </c>
      <c r="BD15" s="73">
        <f>SUM(BD9:BD14)</f>
        <v>1</v>
      </c>
      <c r="BE15" s="72"/>
      <c r="BF15" s="73">
        <f>SUM(BF9:BF14)</f>
        <v>1</v>
      </c>
      <c r="BG15" s="73">
        <f>SUM(BG9:BG14)</f>
        <v>1.0000000000000002</v>
      </c>
    </row>
    <row r="16" spans="1:59" ht="21.75" customHeight="1">
      <c r="A16" s="63" t="s">
        <v>180</v>
      </c>
      <c r="B16" s="164"/>
      <c r="C16" s="23">
        <v>73.1</v>
      </c>
      <c r="D16" s="23">
        <v>67.4</v>
      </c>
      <c r="E16" s="23">
        <v>70</v>
      </c>
      <c r="F16" s="23">
        <v>83</v>
      </c>
      <c r="G16" s="23">
        <v>71.4</v>
      </c>
      <c r="H16" s="23">
        <v>71.4</v>
      </c>
      <c r="I16" s="23">
        <v>70</v>
      </c>
      <c r="J16" s="23">
        <v>68.1</v>
      </c>
      <c r="K16" s="24">
        <v>68.8</v>
      </c>
      <c r="L16" s="23">
        <v>78.2</v>
      </c>
      <c r="M16" s="23">
        <v>81.5</v>
      </c>
      <c r="N16" s="23">
        <v>88.2</v>
      </c>
      <c r="O16" s="24">
        <v>88.2</v>
      </c>
      <c r="P16" s="24">
        <v>88</v>
      </c>
      <c r="Q16" s="24">
        <v>83.4</v>
      </c>
      <c r="R16" s="24">
        <v>66.9</v>
      </c>
      <c r="S16" s="23">
        <v>78.3</v>
      </c>
      <c r="T16" s="23">
        <v>76.8</v>
      </c>
      <c r="U16" s="23">
        <v>71.8</v>
      </c>
      <c r="V16" s="24">
        <v>78.2</v>
      </c>
      <c r="W16" s="23">
        <v>69.1</v>
      </c>
      <c r="X16" s="23">
        <v>80.8</v>
      </c>
      <c r="Y16" s="23">
        <v>71.8</v>
      </c>
      <c r="Z16" s="23">
        <v>79.5</v>
      </c>
      <c r="AA16" s="24">
        <v>79.5</v>
      </c>
      <c r="AB16" s="24">
        <v>69.9</v>
      </c>
      <c r="AC16" s="23">
        <v>80.9</v>
      </c>
      <c r="AD16" s="23">
        <v>77.4</v>
      </c>
      <c r="AE16" s="24">
        <v>98.6</v>
      </c>
      <c r="AF16" s="23">
        <v>98</v>
      </c>
      <c r="AG16" s="23">
        <v>98.6</v>
      </c>
      <c r="AH16" s="23">
        <v>91.2</v>
      </c>
      <c r="AI16" s="197">
        <v>100</v>
      </c>
      <c r="AJ16" s="23">
        <v>86.4</v>
      </c>
      <c r="AK16" s="23">
        <v>81.7</v>
      </c>
      <c r="AL16" s="23">
        <v>91.2</v>
      </c>
      <c r="AM16" s="23">
        <v>85</v>
      </c>
      <c r="AN16" s="23">
        <v>80.5</v>
      </c>
      <c r="AO16" s="23">
        <v>77.2</v>
      </c>
      <c r="AP16" s="23">
        <v>81.9</v>
      </c>
      <c r="AQ16" s="23">
        <v>87.9</v>
      </c>
      <c r="AR16" s="23">
        <v>77</v>
      </c>
      <c r="AS16" s="23">
        <v>96.4</v>
      </c>
      <c r="AT16" s="23">
        <v>74.6</v>
      </c>
      <c r="AU16" s="23">
        <v>99.2</v>
      </c>
      <c r="AV16" s="23">
        <v>90</v>
      </c>
      <c r="AW16" s="23">
        <v>100</v>
      </c>
      <c r="AX16" s="23">
        <v>97.7</v>
      </c>
      <c r="AY16" s="23">
        <v>100</v>
      </c>
      <c r="AZ16" s="23">
        <v>100</v>
      </c>
      <c r="BA16" s="23">
        <v>100</v>
      </c>
      <c r="BB16" s="23">
        <v>0</v>
      </c>
      <c r="BD16" s="36">
        <f>+BD88/BD90</f>
        <v>0.7594149908322071</v>
      </c>
      <c r="BE16" s="36"/>
      <c r="BF16" s="36">
        <f>+BF88/BF90</f>
        <v>0.749850001340398</v>
      </c>
      <c r="BG16" s="36">
        <f>+BG88/BG90</f>
        <v>0.7614787014984511</v>
      </c>
    </row>
    <row r="17" spans="1:59" ht="12.75">
      <c r="A17" s="7" t="s">
        <v>181</v>
      </c>
      <c r="B17" s="62"/>
      <c r="C17" s="23">
        <v>26.9</v>
      </c>
      <c r="D17" s="23">
        <v>32.6</v>
      </c>
      <c r="E17" s="23">
        <v>30</v>
      </c>
      <c r="F17" s="23">
        <v>17</v>
      </c>
      <c r="G17" s="23">
        <v>28.6</v>
      </c>
      <c r="H17" s="23">
        <v>28.6</v>
      </c>
      <c r="I17" s="23">
        <v>30</v>
      </c>
      <c r="J17" s="23">
        <v>31.9</v>
      </c>
      <c r="K17" s="24">
        <v>31.2</v>
      </c>
      <c r="L17" s="23">
        <v>21.8</v>
      </c>
      <c r="M17" s="23">
        <v>18.5</v>
      </c>
      <c r="N17" s="23">
        <v>11.8</v>
      </c>
      <c r="O17" s="24">
        <v>11.8</v>
      </c>
      <c r="P17" s="24">
        <v>12</v>
      </c>
      <c r="Q17" s="24">
        <v>16.6</v>
      </c>
      <c r="R17" s="24">
        <v>33.1</v>
      </c>
      <c r="S17" s="23">
        <v>21.7</v>
      </c>
      <c r="T17" s="23">
        <v>23.2</v>
      </c>
      <c r="U17" s="23">
        <v>28.2</v>
      </c>
      <c r="V17" s="24">
        <v>21.8</v>
      </c>
      <c r="W17" s="23">
        <v>30.9</v>
      </c>
      <c r="X17" s="23">
        <v>19.2</v>
      </c>
      <c r="Y17" s="23">
        <v>28.2</v>
      </c>
      <c r="Z17" s="23">
        <v>20.5</v>
      </c>
      <c r="AA17" s="24">
        <v>20.5</v>
      </c>
      <c r="AB17" s="24">
        <v>30.1</v>
      </c>
      <c r="AC17" s="23">
        <v>19.1</v>
      </c>
      <c r="AD17" s="23">
        <v>22.6</v>
      </c>
      <c r="AE17" s="24">
        <v>1.4</v>
      </c>
      <c r="AF17" s="23">
        <v>2</v>
      </c>
      <c r="AG17" s="23">
        <v>1.4</v>
      </c>
      <c r="AH17" s="23">
        <v>8.8</v>
      </c>
      <c r="AI17" s="197">
        <v>0</v>
      </c>
      <c r="AJ17" s="23">
        <v>13.6</v>
      </c>
      <c r="AK17" s="23">
        <v>18.3</v>
      </c>
      <c r="AL17" s="23">
        <v>8.8</v>
      </c>
      <c r="AM17" s="23">
        <v>15</v>
      </c>
      <c r="AN17" s="23">
        <v>19.5</v>
      </c>
      <c r="AO17" s="23">
        <v>22.8</v>
      </c>
      <c r="AP17" s="23">
        <v>18.1</v>
      </c>
      <c r="AQ17" s="23">
        <v>12.1</v>
      </c>
      <c r="AR17" s="23">
        <v>23</v>
      </c>
      <c r="AS17" s="23">
        <v>3.6</v>
      </c>
      <c r="AT17" s="23">
        <v>25.4</v>
      </c>
      <c r="AU17" s="23">
        <v>0.8</v>
      </c>
      <c r="AV17" s="23">
        <v>10</v>
      </c>
      <c r="AW17" s="23">
        <v>0</v>
      </c>
      <c r="AX17" s="23">
        <v>2.3</v>
      </c>
      <c r="AY17" s="23">
        <v>0</v>
      </c>
      <c r="AZ17" s="23">
        <v>0</v>
      </c>
      <c r="BA17" s="23">
        <v>0</v>
      </c>
      <c r="BB17" s="23">
        <v>0</v>
      </c>
      <c r="BD17" s="36">
        <f>+BD89/BD90</f>
        <v>0.24058500916779302</v>
      </c>
      <c r="BE17" s="36"/>
      <c r="BF17" s="36">
        <f>+BF89/BF90</f>
        <v>0.250149998659602</v>
      </c>
      <c r="BG17" s="36">
        <f>+BG89/BG90</f>
        <v>0.23852129850154893</v>
      </c>
    </row>
    <row r="18" spans="1:59" s="71" customFormat="1" ht="12.75">
      <c r="A18" s="11" t="s">
        <v>376</v>
      </c>
      <c r="B18" s="62">
        <v>4</v>
      </c>
      <c r="C18" s="22">
        <f aca="true" t="shared" si="8" ref="C18:AP18">SUM(C16:C17)</f>
        <v>100</v>
      </c>
      <c r="D18" s="22">
        <f t="shared" si="8"/>
        <v>100</v>
      </c>
      <c r="E18" s="22">
        <f t="shared" si="8"/>
        <v>100</v>
      </c>
      <c r="F18" s="22">
        <f t="shared" si="8"/>
        <v>100</v>
      </c>
      <c r="G18" s="22">
        <f t="shared" si="8"/>
        <v>100</v>
      </c>
      <c r="H18" s="22">
        <f t="shared" si="8"/>
        <v>100</v>
      </c>
      <c r="I18" s="22">
        <f t="shared" si="8"/>
        <v>100</v>
      </c>
      <c r="J18" s="22">
        <f t="shared" si="8"/>
        <v>100</v>
      </c>
      <c r="K18" s="22">
        <f>SUM(K16:K17)</f>
        <v>100</v>
      </c>
      <c r="L18" s="22">
        <f t="shared" si="8"/>
        <v>100</v>
      </c>
      <c r="M18" s="22">
        <f t="shared" si="8"/>
        <v>100</v>
      </c>
      <c r="N18" s="22">
        <f t="shared" si="8"/>
        <v>100</v>
      </c>
      <c r="O18" s="5">
        <f t="shared" si="8"/>
        <v>100</v>
      </c>
      <c r="P18" s="5">
        <f t="shared" si="8"/>
        <v>100</v>
      </c>
      <c r="Q18" s="22">
        <f t="shared" si="8"/>
        <v>100</v>
      </c>
      <c r="R18" s="22">
        <f t="shared" si="8"/>
        <v>100</v>
      </c>
      <c r="S18" s="22">
        <f>SUM(S16:S17)</f>
        <v>100</v>
      </c>
      <c r="T18" s="22">
        <f t="shared" si="8"/>
        <v>100</v>
      </c>
      <c r="U18" s="22">
        <f t="shared" si="8"/>
        <v>100</v>
      </c>
      <c r="V18" s="5">
        <f t="shared" si="8"/>
        <v>100</v>
      </c>
      <c r="W18" s="22">
        <f>SUM(W16:W17)</f>
        <v>100</v>
      </c>
      <c r="X18" s="22">
        <f t="shared" si="8"/>
        <v>100</v>
      </c>
      <c r="Y18" s="22">
        <f t="shared" si="8"/>
        <v>100</v>
      </c>
      <c r="Z18" s="22">
        <f t="shared" si="8"/>
        <v>100</v>
      </c>
      <c r="AA18" s="22">
        <f>SUM(AA16:AA17)</f>
        <v>100</v>
      </c>
      <c r="AB18" s="22">
        <f>SUM(AB16:AB17)</f>
        <v>100</v>
      </c>
      <c r="AC18" s="22">
        <f>SUM(AC16:AC17)</f>
        <v>100</v>
      </c>
      <c r="AD18" s="22">
        <f t="shared" si="8"/>
        <v>100</v>
      </c>
      <c r="AE18" s="5">
        <f>SUM(AE16:AE17)</f>
        <v>100</v>
      </c>
      <c r="AF18" s="22">
        <f t="shared" si="8"/>
        <v>100</v>
      </c>
      <c r="AG18" s="22">
        <f t="shared" si="8"/>
        <v>100</v>
      </c>
      <c r="AH18" s="22">
        <f t="shared" si="8"/>
        <v>100</v>
      </c>
      <c r="AI18" s="22">
        <f t="shared" si="8"/>
        <v>100</v>
      </c>
      <c r="AJ18" s="22">
        <f t="shared" si="8"/>
        <v>100</v>
      </c>
      <c r="AK18" s="22">
        <f t="shared" si="8"/>
        <v>100</v>
      </c>
      <c r="AL18" s="22">
        <f t="shared" si="8"/>
        <v>100</v>
      </c>
      <c r="AM18" s="22">
        <f t="shared" si="8"/>
        <v>100</v>
      </c>
      <c r="AN18" s="22">
        <f t="shared" si="8"/>
        <v>100</v>
      </c>
      <c r="AO18" s="22">
        <f>SUM(AO16:AO17)</f>
        <v>100</v>
      </c>
      <c r="AP18" s="22">
        <f t="shared" si="8"/>
        <v>100</v>
      </c>
      <c r="AQ18" s="22">
        <f aca="true" t="shared" si="9" ref="AQ18:BB18">SUM(AQ16:AQ17)</f>
        <v>100</v>
      </c>
      <c r="AR18" s="22">
        <f t="shared" si="9"/>
        <v>100</v>
      </c>
      <c r="AS18" s="22">
        <f t="shared" si="9"/>
        <v>100</v>
      </c>
      <c r="AT18" s="22">
        <f t="shared" si="9"/>
        <v>100</v>
      </c>
      <c r="AU18" s="22">
        <f t="shared" si="9"/>
        <v>100</v>
      </c>
      <c r="AV18" s="22">
        <f t="shared" si="9"/>
        <v>100</v>
      </c>
      <c r="AW18" s="22">
        <f t="shared" si="9"/>
        <v>100</v>
      </c>
      <c r="AX18" s="22">
        <f t="shared" si="9"/>
        <v>100</v>
      </c>
      <c r="AY18" s="22">
        <f t="shared" si="9"/>
        <v>100</v>
      </c>
      <c r="AZ18" s="22">
        <f t="shared" si="9"/>
        <v>100</v>
      </c>
      <c r="BA18" s="22">
        <f t="shared" si="9"/>
        <v>100</v>
      </c>
      <c r="BB18" s="22">
        <f t="shared" si="9"/>
        <v>0</v>
      </c>
      <c r="BD18" s="73">
        <f>SUM(BD16:BD17)</f>
        <v>1</v>
      </c>
      <c r="BE18" s="72"/>
      <c r="BF18" s="73">
        <f>SUM(BF16:BF17)</f>
        <v>1</v>
      </c>
      <c r="BG18" s="73">
        <f>SUM(BG16:BG17)</f>
        <v>1</v>
      </c>
    </row>
    <row r="19" spans="1:62" s="43" customFormat="1" ht="21.75" customHeight="1">
      <c r="A19" s="7" t="s">
        <v>377</v>
      </c>
      <c r="B19" s="62">
        <v>5</v>
      </c>
      <c r="C19" s="5">
        <v>7646</v>
      </c>
      <c r="D19" s="5">
        <v>18858</v>
      </c>
      <c r="E19" s="5">
        <v>30446</v>
      </c>
      <c r="F19" s="5">
        <v>21828</v>
      </c>
      <c r="G19" s="5">
        <v>7923</v>
      </c>
      <c r="H19" s="5">
        <v>3496</v>
      </c>
      <c r="I19" s="5">
        <v>12308</v>
      </c>
      <c r="J19" s="5">
        <v>5948</v>
      </c>
      <c r="K19" s="5">
        <v>3815</v>
      </c>
      <c r="L19" s="5">
        <v>7517</v>
      </c>
      <c r="M19" s="5">
        <v>5242</v>
      </c>
      <c r="N19" s="5">
        <v>957</v>
      </c>
      <c r="O19" s="5">
        <v>1690</v>
      </c>
      <c r="P19" s="5">
        <v>603</v>
      </c>
      <c r="Q19" s="5">
        <v>1605</v>
      </c>
      <c r="R19" s="5">
        <v>5656</v>
      </c>
      <c r="S19" s="5">
        <v>1187</v>
      </c>
      <c r="T19" s="43">
        <v>2484</v>
      </c>
      <c r="U19" s="192">
        <v>7230</v>
      </c>
      <c r="V19" s="5">
        <v>2176</v>
      </c>
      <c r="W19" s="106">
        <v>765</v>
      </c>
      <c r="X19" s="5">
        <v>3256</v>
      </c>
      <c r="Y19" s="5">
        <v>1536</v>
      </c>
      <c r="Z19" s="5">
        <v>7843</v>
      </c>
      <c r="AA19" s="145">
        <v>4808</v>
      </c>
      <c r="AB19" s="145">
        <v>2572</v>
      </c>
      <c r="AC19" s="5">
        <v>2797</v>
      </c>
      <c r="AD19" s="5">
        <v>485</v>
      </c>
      <c r="AE19" s="5">
        <v>1364</v>
      </c>
      <c r="AF19" s="5">
        <v>192</v>
      </c>
      <c r="AG19" s="5">
        <v>0</v>
      </c>
      <c r="AH19" s="5">
        <v>0</v>
      </c>
      <c r="AI19" s="5">
        <v>0</v>
      </c>
      <c r="AJ19" s="5">
        <v>722</v>
      </c>
      <c r="AK19" s="5">
        <v>591</v>
      </c>
      <c r="AL19" s="5">
        <v>0</v>
      </c>
      <c r="AM19" s="5">
        <v>216</v>
      </c>
      <c r="AN19" s="5">
        <v>253</v>
      </c>
      <c r="AO19" s="5">
        <v>193</v>
      </c>
      <c r="AP19" s="5">
        <v>208</v>
      </c>
      <c r="AQ19" s="5">
        <v>0</v>
      </c>
      <c r="AR19" s="5">
        <v>91</v>
      </c>
      <c r="AS19" s="5">
        <v>0</v>
      </c>
      <c r="AT19" s="5">
        <v>122</v>
      </c>
      <c r="AU19" s="5">
        <v>4010</v>
      </c>
      <c r="AV19" s="5">
        <v>0</v>
      </c>
      <c r="AW19" s="5">
        <v>0</v>
      </c>
      <c r="AX19" s="5">
        <v>33</v>
      </c>
      <c r="AY19" s="5">
        <v>12</v>
      </c>
      <c r="AZ19" s="5">
        <v>0</v>
      </c>
      <c r="BA19" s="5">
        <v>709</v>
      </c>
      <c r="BB19" s="5">
        <v>0</v>
      </c>
      <c r="BD19" s="4">
        <f>SUM(C19:BB19)</f>
        <v>181393</v>
      </c>
      <c r="BE19" s="4"/>
      <c r="BF19" s="3">
        <f>+C19+W19+AE19+AG19+AI19+AM19+AO19+AP19+AR19+AT19+AX19+AY19+AZ19+BA19</f>
        <v>11359</v>
      </c>
      <c r="BG19" s="4">
        <f>+BD19-BF19</f>
        <v>170034</v>
      </c>
      <c r="BH19" s="15"/>
      <c r="BI19" s="15"/>
      <c r="BJ19" s="15"/>
    </row>
    <row r="20" spans="1:62" ht="12" customHeight="1">
      <c r="A20" s="7" t="s">
        <v>378</v>
      </c>
      <c r="B20" s="62">
        <v>6</v>
      </c>
      <c r="C20" s="5">
        <v>9282</v>
      </c>
      <c r="D20" s="22">
        <v>546</v>
      </c>
      <c r="E20" s="22">
        <v>7250</v>
      </c>
      <c r="F20" s="22">
        <v>13654</v>
      </c>
      <c r="G20" s="22">
        <v>4154</v>
      </c>
      <c r="H20" s="22">
        <v>24</v>
      </c>
      <c r="I20" s="22">
        <v>3952</v>
      </c>
      <c r="J20" s="5">
        <v>107</v>
      </c>
      <c r="K20" s="107">
        <v>95</v>
      </c>
      <c r="L20" s="22">
        <v>3731</v>
      </c>
      <c r="M20" s="2">
        <v>610</v>
      </c>
      <c r="N20" s="22">
        <v>2611</v>
      </c>
      <c r="O20" s="5">
        <v>61</v>
      </c>
      <c r="P20" s="5">
        <v>577</v>
      </c>
      <c r="Q20" s="22">
        <v>62</v>
      </c>
      <c r="R20" s="22">
        <v>3036</v>
      </c>
      <c r="S20" s="22">
        <v>260</v>
      </c>
      <c r="T20" s="2">
        <v>1324</v>
      </c>
      <c r="U20" s="105">
        <v>1597</v>
      </c>
      <c r="V20" s="5">
        <v>176</v>
      </c>
      <c r="W20" s="115">
        <v>521</v>
      </c>
      <c r="X20" s="22">
        <v>3655</v>
      </c>
      <c r="Y20" s="22">
        <v>845</v>
      </c>
      <c r="Z20" s="5">
        <v>426</v>
      </c>
      <c r="AA20" s="5">
        <v>48</v>
      </c>
      <c r="AB20" s="106">
        <v>16</v>
      </c>
      <c r="AC20" s="22">
        <v>1332</v>
      </c>
      <c r="AD20" s="22">
        <v>103</v>
      </c>
      <c r="AE20" s="5">
        <v>2086</v>
      </c>
      <c r="AF20" s="22">
        <v>182</v>
      </c>
      <c r="AG20" s="22">
        <v>157</v>
      </c>
      <c r="AH20" s="22">
        <v>236</v>
      </c>
      <c r="AI20" s="22">
        <v>12</v>
      </c>
      <c r="AJ20" s="5">
        <v>325</v>
      </c>
      <c r="AK20" s="5">
        <v>190</v>
      </c>
      <c r="AL20" s="22">
        <v>120</v>
      </c>
      <c r="AM20" s="22">
        <v>284</v>
      </c>
      <c r="AN20" s="22">
        <v>3</v>
      </c>
      <c r="AO20" s="22">
        <v>200</v>
      </c>
      <c r="AP20" s="22">
        <v>203</v>
      </c>
      <c r="AQ20" s="22">
        <v>222</v>
      </c>
      <c r="AR20" s="22">
        <v>191</v>
      </c>
      <c r="AS20" s="22">
        <v>85</v>
      </c>
      <c r="AT20" s="5">
        <v>120</v>
      </c>
      <c r="AU20" s="22">
        <v>200</v>
      </c>
      <c r="AV20" s="22">
        <v>101</v>
      </c>
      <c r="AW20" s="22">
        <v>120</v>
      </c>
      <c r="AX20" s="22">
        <v>73</v>
      </c>
      <c r="AY20" s="22">
        <v>45</v>
      </c>
      <c r="AZ20" s="22">
        <v>133</v>
      </c>
      <c r="BA20" s="22">
        <v>158</v>
      </c>
      <c r="BB20" s="22">
        <v>0</v>
      </c>
      <c r="BD20" s="4">
        <f>SUM(C20:BB20)</f>
        <v>65501</v>
      </c>
      <c r="BE20" s="4"/>
      <c r="BF20" s="3">
        <f>+C20+W20+AE20+AG20+AI20+AM20+AO20+AP20+AR20+AT20+AX20+AY20+AZ20+BA20</f>
        <v>13465</v>
      </c>
      <c r="BG20" s="4">
        <f>+BD20-BF20</f>
        <v>52036</v>
      </c>
      <c r="BH20" s="41"/>
      <c r="BI20" s="41"/>
      <c r="BJ20" s="41"/>
    </row>
    <row r="21" spans="1:59" ht="21.75" customHeight="1">
      <c r="A21" s="7" t="s">
        <v>182</v>
      </c>
      <c r="B21" s="62"/>
      <c r="C21" s="23">
        <v>73.9</v>
      </c>
      <c r="D21" s="23">
        <v>14.8</v>
      </c>
      <c r="E21" s="23">
        <v>59.7</v>
      </c>
      <c r="F21" s="23">
        <v>55.2</v>
      </c>
      <c r="G21" s="23">
        <v>64.5</v>
      </c>
      <c r="H21" s="23">
        <v>2.1</v>
      </c>
      <c r="I21" s="23">
        <v>55.1</v>
      </c>
      <c r="J21" s="23">
        <v>80.1</v>
      </c>
      <c r="K21" s="107">
        <v>52.8</v>
      </c>
      <c r="L21" s="23">
        <v>56.3</v>
      </c>
      <c r="M21" s="24">
        <v>53.4</v>
      </c>
      <c r="N21" s="23">
        <v>73.4</v>
      </c>
      <c r="O21" s="24">
        <v>16.5</v>
      </c>
      <c r="P21" s="24">
        <v>80.7</v>
      </c>
      <c r="Q21" s="23">
        <v>44.5</v>
      </c>
      <c r="R21" s="23">
        <v>49.6</v>
      </c>
      <c r="S21" s="23">
        <v>77.2</v>
      </c>
      <c r="T21" s="23">
        <v>50.4</v>
      </c>
      <c r="U21" s="23">
        <v>45.8</v>
      </c>
      <c r="V21" s="24">
        <v>72.6</v>
      </c>
      <c r="W21" s="23">
        <v>86.4</v>
      </c>
      <c r="X21" s="23">
        <v>74.7</v>
      </c>
      <c r="Y21" s="23">
        <v>45</v>
      </c>
      <c r="Z21" s="23">
        <v>56</v>
      </c>
      <c r="AA21" s="24">
        <v>24.2</v>
      </c>
      <c r="AB21" s="24">
        <v>0.7</v>
      </c>
      <c r="AC21" s="23">
        <v>58.4</v>
      </c>
      <c r="AD21" s="23">
        <v>81</v>
      </c>
      <c r="AE21" s="24">
        <v>68.8</v>
      </c>
      <c r="AF21" s="23">
        <v>73.1</v>
      </c>
      <c r="AG21" s="23">
        <v>83.6</v>
      </c>
      <c r="AH21" s="23">
        <v>70.3</v>
      </c>
      <c r="AI21" s="197">
        <v>81.3</v>
      </c>
      <c r="AJ21" s="23">
        <v>58.7</v>
      </c>
      <c r="AK21" s="23">
        <v>49.1</v>
      </c>
      <c r="AL21" s="23">
        <v>81</v>
      </c>
      <c r="AM21" s="23">
        <v>73.2</v>
      </c>
      <c r="AN21" s="23">
        <v>0</v>
      </c>
      <c r="AO21" s="23">
        <v>74.8</v>
      </c>
      <c r="AP21" s="23">
        <v>80.6</v>
      </c>
      <c r="AQ21" s="23">
        <v>74</v>
      </c>
      <c r="AR21" s="23">
        <v>69.4</v>
      </c>
      <c r="AS21" s="23">
        <v>73.3</v>
      </c>
      <c r="AT21" s="23">
        <v>74.3</v>
      </c>
      <c r="AU21" s="23">
        <v>89.9</v>
      </c>
      <c r="AV21" s="23">
        <v>76.4</v>
      </c>
      <c r="AW21" s="23">
        <v>74</v>
      </c>
      <c r="AX21" s="23">
        <v>73.1</v>
      </c>
      <c r="AY21" s="23">
        <v>62</v>
      </c>
      <c r="AZ21" s="23">
        <v>70.7</v>
      </c>
      <c r="BA21" s="23">
        <v>57.5</v>
      </c>
      <c r="BB21" s="23">
        <v>0</v>
      </c>
      <c r="BD21" s="36">
        <f>+BD68/$BD$73</f>
        <v>0.6661234559907684</v>
      </c>
      <c r="BE21" s="4"/>
      <c r="BF21" s="36">
        <f>+BF68/$BF$73</f>
        <v>0.7398232838366358</v>
      </c>
      <c r="BG21" s="36">
        <f>+BG68/$BG$73</f>
        <v>0.6033778526451717</v>
      </c>
    </row>
    <row r="22" spans="1:59" ht="12.75">
      <c r="A22" s="7" t="s">
        <v>183</v>
      </c>
      <c r="B22" s="62"/>
      <c r="C22" s="23">
        <v>4.8</v>
      </c>
      <c r="D22" s="23">
        <v>77.2</v>
      </c>
      <c r="E22" s="23">
        <v>27.6</v>
      </c>
      <c r="F22" s="23">
        <v>34.8</v>
      </c>
      <c r="G22" s="23">
        <v>18.9</v>
      </c>
      <c r="H22" s="23">
        <v>31.9</v>
      </c>
      <c r="I22" s="23">
        <v>34.1</v>
      </c>
      <c r="J22" s="23">
        <v>7.1</v>
      </c>
      <c r="K22" s="24">
        <v>39</v>
      </c>
      <c r="L22" s="23">
        <v>32.8</v>
      </c>
      <c r="M22" s="24">
        <v>31.4</v>
      </c>
      <c r="N22" s="23">
        <v>11.8</v>
      </c>
      <c r="O22" s="24">
        <v>73.2</v>
      </c>
      <c r="P22" s="24">
        <v>6.9</v>
      </c>
      <c r="Q22" s="23">
        <v>42.1</v>
      </c>
      <c r="R22" s="23">
        <v>39.6</v>
      </c>
      <c r="S22" s="23">
        <v>8.9</v>
      </c>
      <c r="T22" s="23">
        <v>34.7</v>
      </c>
      <c r="U22" s="23">
        <v>43.6</v>
      </c>
      <c r="V22" s="24">
        <v>12.1</v>
      </c>
      <c r="W22" s="23">
        <v>10.6</v>
      </c>
      <c r="X22" s="23">
        <v>15.3</v>
      </c>
      <c r="Y22" s="23">
        <v>42.6</v>
      </c>
      <c r="Z22" s="23">
        <v>32.9</v>
      </c>
      <c r="AA22" s="24">
        <v>62</v>
      </c>
      <c r="AB22" s="24">
        <v>86.1</v>
      </c>
      <c r="AC22" s="23">
        <v>31.7</v>
      </c>
      <c r="AD22" s="23">
        <v>8.5</v>
      </c>
      <c r="AE22" s="24">
        <v>24.4</v>
      </c>
      <c r="AF22" s="23">
        <v>8.8</v>
      </c>
      <c r="AG22" s="23">
        <v>0.1</v>
      </c>
      <c r="AH22" s="23">
        <v>8.5</v>
      </c>
      <c r="AI22" s="197">
        <v>0</v>
      </c>
      <c r="AJ22" s="23">
        <v>31.3</v>
      </c>
      <c r="AK22" s="23">
        <v>41</v>
      </c>
      <c r="AL22" s="23">
        <v>0.9</v>
      </c>
      <c r="AM22" s="23">
        <v>6.8</v>
      </c>
      <c r="AN22" s="23">
        <v>82.9</v>
      </c>
      <c r="AO22" s="23">
        <v>19.7</v>
      </c>
      <c r="AP22" s="23">
        <v>5</v>
      </c>
      <c r="AQ22" s="23">
        <v>10</v>
      </c>
      <c r="AR22" s="23">
        <v>10.3</v>
      </c>
      <c r="AS22" s="23">
        <v>3.3</v>
      </c>
      <c r="AT22" s="23">
        <v>6.4</v>
      </c>
      <c r="AU22" s="23">
        <v>8.7</v>
      </c>
      <c r="AV22" s="23">
        <v>3.6</v>
      </c>
      <c r="AW22" s="23">
        <v>1</v>
      </c>
      <c r="AX22" s="23">
        <v>12.8</v>
      </c>
      <c r="AY22" s="23">
        <v>6</v>
      </c>
      <c r="AZ22" s="23">
        <v>2.3</v>
      </c>
      <c r="BA22" s="23">
        <v>13.6</v>
      </c>
      <c r="BB22" s="23">
        <v>0</v>
      </c>
      <c r="BD22" s="36">
        <f>+BD69/$BD$73</f>
        <v>0.1807474331824051</v>
      </c>
      <c r="BE22" s="4"/>
      <c r="BF22" s="36">
        <f>+BF69/$BF$73</f>
        <v>0.07265537867363553</v>
      </c>
      <c r="BG22" s="36">
        <f>+BG69/$BG$73</f>
        <v>0.2727734443041954</v>
      </c>
    </row>
    <row r="23" spans="1:59" ht="12.75">
      <c r="A23" s="7" t="s">
        <v>184</v>
      </c>
      <c r="B23" s="62"/>
      <c r="C23" s="23">
        <v>21.3</v>
      </c>
      <c r="D23" s="23">
        <v>6.2</v>
      </c>
      <c r="E23" s="23">
        <v>10.1</v>
      </c>
      <c r="F23" s="23">
        <v>7.9</v>
      </c>
      <c r="G23" s="23">
        <v>14.5</v>
      </c>
      <c r="H23" s="23">
        <v>6.7</v>
      </c>
      <c r="I23" s="23">
        <v>7.9</v>
      </c>
      <c r="J23" s="23">
        <v>4.7</v>
      </c>
      <c r="K23" s="24">
        <v>5</v>
      </c>
      <c r="L23" s="23">
        <v>7.9</v>
      </c>
      <c r="M23" s="24">
        <v>13</v>
      </c>
      <c r="N23" s="23">
        <v>14.3</v>
      </c>
      <c r="O23" s="24">
        <v>1.5</v>
      </c>
      <c r="P23" s="24">
        <v>12.3</v>
      </c>
      <c r="Q23" s="23">
        <v>11.7</v>
      </c>
      <c r="R23" s="23">
        <v>7.8</v>
      </c>
      <c r="S23" s="23">
        <v>13.3</v>
      </c>
      <c r="T23" s="23">
        <v>11.7</v>
      </c>
      <c r="U23" s="23">
        <v>8.3</v>
      </c>
      <c r="V23" s="24">
        <v>12</v>
      </c>
      <c r="W23" s="23">
        <v>2.9</v>
      </c>
      <c r="X23" s="23">
        <v>8.5</v>
      </c>
      <c r="Y23" s="23">
        <v>10.3</v>
      </c>
      <c r="Z23" s="23">
        <v>4.1</v>
      </c>
      <c r="AA23" s="24">
        <v>0.1</v>
      </c>
      <c r="AB23" s="24">
        <v>13.2</v>
      </c>
      <c r="AC23" s="23">
        <v>7.8</v>
      </c>
      <c r="AD23" s="23">
        <v>9.9</v>
      </c>
      <c r="AE23" s="24">
        <v>6.6</v>
      </c>
      <c r="AF23" s="23">
        <v>16.5</v>
      </c>
      <c r="AG23" s="23">
        <v>16.3</v>
      </c>
      <c r="AH23" s="23">
        <v>21</v>
      </c>
      <c r="AI23" s="197">
        <v>18.7</v>
      </c>
      <c r="AJ23" s="23">
        <v>7.5</v>
      </c>
      <c r="AK23" s="23">
        <v>8.8</v>
      </c>
      <c r="AL23" s="23">
        <v>18.1</v>
      </c>
      <c r="AM23" s="23">
        <v>19.5</v>
      </c>
      <c r="AN23" s="23">
        <v>17.1</v>
      </c>
      <c r="AO23" s="23">
        <v>5</v>
      </c>
      <c r="AP23" s="23">
        <v>14</v>
      </c>
      <c r="AQ23" s="23">
        <v>16</v>
      </c>
      <c r="AR23" s="23">
        <v>20.1</v>
      </c>
      <c r="AS23" s="23">
        <v>22.4</v>
      </c>
      <c r="AT23" s="23">
        <v>19.3</v>
      </c>
      <c r="AU23" s="23">
        <v>1.3</v>
      </c>
      <c r="AV23" s="23">
        <v>20</v>
      </c>
      <c r="AW23" s="23">
        <v>25</v>
      </c>
      <c r="AX23" s="23">
        <v>13.3</v>
      </c>
      <c r="AY23" s="23">
        <v>32</v>
      </c>
      <c r="AZ23" s="23">
        <v>26.7</v>
      </c>
      <c r="BA23" s="23">
        <v>28.1</v>
      </c>
      <c r="BB23" s="23">
        <v>0</v>
      </c>
      <c r="BD23" s="36">
        <f>+BD70/$BD$73</f>
        <v>0.14115205929372082</v>
      </c>
      <c r="BE23" s="4"/>
      <c r="BF23" s="36">
        <f>+BF70/$BF$73</f>
        <v>0.1862601680988437</v>
      </c>
      <c r="BG23" s="36">
        <f>+BG70/$BG$73</f>
        <v>0.10274850279321601</v>
      </c>
    </row>
    <row r="24" spans="1:59" ht="12.75">
      <c r="A24" s="7" t="s">
        <v>185</v>
      </c>
      <c r="B24" s="62"/>
      <c r="C24" s="23">
        <v>0.1</v>
      </c>
      <c r="D24" s="23">
        <v>1.8</v>
      </c>
      <c r="E24" s="23">
        <v>2.6</v>
      </c>
      <c r="F24" s="23">
        <v>2.1</v>
      </c>
      <c r="G24" s="23">
        <v>1.6</v>
      </c>
      <c r="H24" s="23">
        <v>5.4</v>
      </c>
      <c r="I24" s="23">
        <v>3</v>
      </c>
      <c r="J24" s="23">
        <v>3.9</v>
      </c>
      <c r="K24" s="24">
        <v>3.2</v>
      </c>
      <c r="L24" s="23">
        <v>3.1</v>
      </c>
      <c r="M24" s="24">
        <v>2.2</v>
      </c>
      <c r="N24" s="23">
        <v>0.4</v>
      </c>
      <c r="O24" s="24">
        <v>8.8</v>
      </c>
      <c r="P24" s="24">
        <v>0.1</v>
      </c>
      <c r="Q24" s="23">
        <v>1.7</v>
      </c>
      <c r="R24" s="23">
        <v>2.9</v>
      </c>
      <c r="S24" s="23">
        <v>0.6</v>
      </c>
      <c r="T24" s="23">
        <v>3.2</v>
      </c>
      <c r="U24" s="23">
        <v>2.3</v>
      </c>
      <c r="V24" s="24">
        <v>3.3</v>
      </c>
      <c r="W24" s="23">
        <v>0.1</v>
      </c>
      <c r="X24" s="23">
        <v>1.6</v>
      </c>
      <c r="Y24" s="23">
        <v>2.2</v>
      </c>
      <c r="Z24" s="23">
        <v>7</v>
      </c>
      <c r="AA24" s="24">
        <v>13.7</v>
      </c>
      <c r="AB24" s="24">
        <v>0</v>
      </c>
      <c r="AC24" s="23">
        <v>2.1</v>
      </c>
      <c r="AD24" s="23">
        <v>0.6</v>
      </c>
      <c r="AE24" s="24">
        <v>0.2</v>
      </c>
      <c r="AF24" s="23">
        <v>1.6</v>
      </c>
      <c r="AG24" s="23">
        <v>0</v>
      </c>
      <c r="AH24" s="23">
        <v>0.2</v>
      </c>
      <c r="AI24" s="197">
        <v>0</v>
      </c>
      <c r="AJ24" s="23">
        <v>2.5</v>
      </c>
      <c r="AK24" s="23">
        <v>1.1</v>
      </c>
      <c r="AL24" s="23">
        <v>0</v>
      </c>
      <c r="AM24" s="23">
        <v>0.4</v>
      </c>
      <c r="AN24" s="23">
        <v>0</v>
      </c>
      <c r="AO24" s="23">
        <v>0.5</v>
      </c>
      <c r="AP24" s="23">
        <v>0.4</v>
      </c>
      <c r="AQ24" s="23">
        <v>0</v>
      </c>
      <c r="AR24" s="23">
        <v>0.2</v>
      </c>
      <c r="AS24" s="23">
        <v>1</v>
      </c>
      <c r="AT24" s="23">
        <v>0</v>
      </c>
      <c r="AU24" s="23">
        <v>0.2</v>
      </c>
      <c r="AV24" s="23">
        <v>0</v>
      </c>
      <c r="AW24" s="23">
        <v>0</v>
      </c>
      <c r="AX24" s="23">
        <v>0.7</v>
      </c>
      <c r="AY24" s="23">
        <v>0</v>
      </c>
      <c r="AZ24" s="23">
        <v>0.3</v>
      </c>
      <c r="BA24" s="23">
        <v>0.8</v>
      </c>
      <c r="BB24" s="23">
        <v>0</v>
      </c>
      <c r="BD24" s="36">
        <f>+BD71/$BD$73</f>
        <v>0.011522592023686974</v>
      </c>
      <c r="BE24" s="4"/>
      <c r="BF24" s="36">
        <f>+BF71/$BF$73</f>
        <v>0.001261169390884983</v>
      </c>
      <c r="BG24" s="36">
        <f>+BG71/$BG$73</f>
        <v>0.02025882890643597</v>
      </c>
    </row>
    <row r="25" spans="1:59" ht="12.75">
      <c r="A25" s="7" t="s">
        <v>379</v>
      </c>
      <c r="B25" s="62">
        <v>7</v>
      </c>
      <c r="C25" s="23">
        <v>0</v>
      </c>
      <c r="D25" s="23">
        <v>0</v>
      </c>
      <c r="E25" s="23">
        <v>0</v>
      </c>
      <c r="F25" s="23">
        <v>0</v>
      </c>
      <c r="G25" s="23">
        <v>0.5</v>
      </c>
      <c r="H25" s="23">
        <v>53.9</v>
      </c>
      <c r="I25" s="23">
        <v>0</v>
      </c>
      <c r="J25" s="23">
        <v>4.3</v>
      </c>
      <c r="K25" s="24">
        <v>0</v>
      </c>
      <c r="L25" s="23">
        <v>0</v>
      </c>
      <c r="M25" s="24">
        <v>0</v>
      </c>
      <c r="N25" s="23">
        <v>0</v>
      </c>
      <c r="O25" s="24">
        <v>0</v>
      </c>
      <c r="P25" s="24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4">
        <v>0</v>
      </c>
      <c r="W25" s="23">
        <v>0</v>
      </c>
      <c r="X25" s="23">
        <v>0</v>
      </c>
      <c r="Y25" s="23">
        <v>0</v>
      </c>
      <c r="Z25" s="23">
        <v>0</v>
      </c>
      <c r="AA25" s="24">
        <v>0</v>
      </c>
      <c r="AB25" s="24">
        <v>0</v>
      </c>
      <c r="AC25" s="23">
        <v>0</v>
      </c>
      <c r="AD25" s="23">
        <v>0</v>
      </c>
      <c r="AE25" s="24">
        <v>0</v>
      </c>
      <c r="AF25" s="23">
        <v>0</v>
      </c>
      <c r="AG25" s="23">
        <v>0</v>
      </c>
      <c r="AH25" s="23">
        <v>0</v>
      </c>
      <c r="AI25" s="197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D25" s="36">
        <f>+BD72/$BD$73</f>
        <v>0.0004544595094189606</v>
      </c>
      <c r="BE25" s="4"/>
      <c r="BF25" s="36">
        <f>+BF72/$BF$73</f>
        <v>0</v>
      </c>
      <c r="BG25" s="36">
        <f>+BG72/$BG$73</f>
        <v>0.0008413713509808177</v>
      </c>
    </row>
    <row r="26" spans="1:59" s="71" customFormat="1" ht="12.75">
      <c r="A26" s="11" t="s">
        <v>186</v>
      </c>
      <c r="B26" s="62"/>
      <c r="C26" s="22">
        <f aca="true" t="shared" si="10" ref="C26:AP26">SUM(C21:C25)</f>
        <v>100.1</v>
      </c>
      <c r="D26" s="22">
        <f t="shared" si="10"/>
        <v>100</v>
      </c>
      <c r="E26" s="22">
        <f t="shared" si="10"/>
        <v>100</v>
      </c>
      <c r="F26" s="22">
        <f t="shared" si="10"/>
        <v>100</v>
      </c>
      <c r="G26" s="22">
        <f t="shared" si="10"/>
        <v>100</v>
      </c>
      <c r="H26" s="22">
        <f t="shared" si="10"/>
        <v>100</v>
      </c>
      <c r="I26" s="22">
        <f t="shared" si="10"/>
        <v>100.10000000000001</v>
      </c>
      <c r="J26" s="22">
        <f t="shared" si="10"/>
        <v>100.1</v>
      </c>
      <c r="K26" s="5">
        <f>SUM(K21:K25)</f>
        <v>100</v>
      </c>
      <c r="L26" s="22">
        <f t="shared" si="10"/>
        <v>100.1</v>
      </c>
      <c r="M26" s="22">
        <f t="shared" si="10"/>
        <v>100</v>
      </c>
      <c r="N26" s="22">
        <f t="shared" si="10"/>
        <v>99.9</v>
      </c>
      <c r="O26" s="5">
        <f t="shared" si="10"/>
        <v>100</v>
      </c>
      <c r="P26" s="5">
        <f t="shared" si="10"/>
        <v>100</v>
      </c>
      <c r="Q26" s="22">
        <f t="shared" si="10"/>
        <v>100</v>
      </c>
      <c r="R26" s="22">
        <f t="shared" si="10"/>
        <v>99.9</v>
      </c>
      <c r="S26" s="22">
        <f>SUM(S21:S25)</f>
        <v>100</v>
      </c>
      <c r="T26" s="22">
        <f t="shared" si="10"/>
        <v>100</v>
      </c>
      <c r="U26" s="22">
        <f t="shared" si="10"/>
        <v>100</v>
      </c>
      <c r="V26" s="22">
        <f t="shared" si="10"/>
        <v>99.99999999999999</v>
      </c>
      <c r="W26" s="22">
        <f>SUM(W21:W25)</f>
        <v>100</v>
      </c>
      <c r="X26" s="22">
        <f t="shared" si="10"/>
        <v>100.1</v>
      </c>
      <c r="Y26" s="22">
        <f t="shared" si="10"/>
        <v>100.1</v>
      </c>
      <c r="Z26" s="22">
        <f t="shared" si="10"/>
        <v>100</v>
      </c>
      <c r="AA26" s="5">
        <f>SUM(AA21:AA25)</f>
        <v>100</v>
      </c>
      <c r="AB26" s="5">
        <f>SUM(AB21:AB25)</f>
        <v>100</v>
      </c>
      <c r="AC26" s="22">
        <f>SUM(AC21:AC25)</f>
        <v>99.99999999999999</v>
      </c>
      <c r="AD26" s="22">
        <f t="shared" si="10"/>
        <v>100</v>
      </c>
      <c r="AE26" s="5">
        <f>SUM(AE21:AE25)</f>
        <v>99.99999999999999</v>
      </c>
      <c r="AF26" s="22">
        <f t="shared" si="10"/>
        <v>99.99999999999999</v>
      </c>
      <c r="AG26" s="22">
        <f t="shared" si="10"/>
        <v>99.99999999999999</v>
      </c>
      <c r="AH26" s="22">
        <f t="shared" si="10"/>
        <v>100</v>
      </c>
      <c r="AI26" s="22">
        <f t="shared" si="10"/>
        <v>100</v>
      </c>
      <c r="AJ26" s="22">
        <f t="shared" si="10"/>
        <v>100</v>
      </c>
      <c r="AK26" s="22">
        <f t="shared" si="10"/>
        <v>99.99999999999999</v>
      </c>
      <c r="AL26" s="22">
        <f t="shared" si="10"/>
        <v>100</v>
      </c>
      <c r="AM26" s="22">
        <f t="shared" si="10"/>
        <v>99.9</v>
      </c>
      <c r="AN26" s="22">
        <f t="shared" si="10"/>
        <v>100</v>
      </c>
      <c r="AO26" s="22">
        <f>SUM(AO21:AO25)</f>
        <v>100</v>
      </c>
      <c r="AP26" s="22">
        <f t="shared" si="10"/>
        <v>100</v>
      </c>
      <c r="AQ26" s="22">
        <f aca="true" t="shared" si="11" ref="AQ26:BB26">SUM(AQ21:AQ25)</f>
        <v>100</v>
      </c>
      <c r="AR26" s="22">
        <f t="shared" si="11"/>
        <v>100.00000000000001</v>
      </c>
      <c r="AS26" s="22">
        <f t="shared" si="11"/>
        <v>100</v>
      </c>
      <c r="AT26" s="22">
        <f t="shared" si="11"/>
        <v>100</v>
      </c>
      <c r="AU26" s="22">
        <f t="shared" si="11"/>
        <v>100.10000000000001</v>
      </c>
      <c r="AV26" s="22">
        <f t="shared" si="11"/>
        <v>100</v>
      </c>
      <c r="AW26" s="22">
        <f t="shared" si="11"/>
        <v>100</v>
      </c>
      <c r="AX26" s="22">
        <f t="shared" si="11"/>
        <v>99.89999999999999</v>
      </c>
      <c r="AY26" s="22">
        <f t="shared" si="11"/>
        <v>100</v>
      </c>
      <c r="AZ26" s="22">
        <f t="shared" si="11"/>
        <v>100</v>
      </c>
      <c r="BA26" s="22">
        <f t="shared" si="11"/>
        <v>99.99999999999999</v>
      </c>
      <c r="BB26" s="22">
        <f t="shared" si="11"/>
        <v>0</v>
      </c>
      <c r="BD26" s="73">
        <f>SUM(BD21:BD25)</f>
        <v>1.0000000000000002</v>
      </c>
      <c r="BE26" s="73"/>
      <c r="BF26" s="73">
        <f>SUM(BF21:BF25)</f>
        <v>1</v>
      </c>
      <c r="BG26" s="73">
        <f>SUM(BG21:BG25)</f>
        <v>1</v>
      </c>
    </row>
    <row r="27" spans="1:59" s="71" customFormat="1" ht="21.75" customHeight="1">
      <c r="A27" s="7" t="s">
        <v>515</v>
      </c>
      <c r="B27" s="62">
        <v>8</v>
      </c>
      <c r="C27" s="265">
        <f>+'4.1. Samtryggingard.'!C21/'4.1. Samtryggingard.'!C14</f>
        <v>0.7982705150963664</v>
      </c>
      <c r="D27" s="265">
        <f>+'4.1. Samtryggingard.'!D21/'4.1. Samtryggingard.'!D14</f>
        <v>0.028725317840635138</v>
      </c>
      <c r="E27" s="265">
        <f>+'4.1. Samtryggingard.'!E21/'4.1. Samtryggingard.'!E14</f>
        <v>0.2812255443640963</v>
      </c>
      <c r="F27" s="265">
        <f>+'4.1. Samtryggingard.'!F21/'4.1. Samtryggingard.'!F14</f>
        <v>0.6373363981952317</v>
      </c>
      <c r="G27" s="265">
        <f>+'4.1. Samtryggingard.'!G21/'4.1. Samtryggingard.'!G14</f>
        <v>1.0038621203992253</v>
      </c>
      <c r="H27" s="265">
        <f>+'4.1. Samtryggingard.'!H21/'4.1. Samtryggingard.'!H14</f>
        <v>0.005128365385151959</v>
      </c>
      <c r="I27" s="265">
        <f>+'4.1. Samtryggingard.'!I21/'4.1. Samtryggingard.'!I14</f>
        <v>0.6253268210244722</v>
      </c>
      <c r="J27" s="265">
        <f>+'4.1. Samtryggingard.'!J21/'4.1. Samtryggingard.'!J14</f>
        <v>0.025554874005452203</v>
      </c>
      <c r="K27" s="265">
        <f>+'4.1. Samtryggingard.'!K21/'4.1. Samtryggingard.'!K14</f>
        <v>0.033863110906566456</v>
      </c>
      <c r="L27" s="265">
        <f>+'4.1. Samtryggingard.'!L21/'4.1. Samtryggingard.'!L14</f>
        <v>0.2097919141296351</v>
      </c>
      <c r="M27" s="265">
        <f>+'4.1. Samtryggingard.'!M21/'4.1. Samtryggingard.'!M14</f>
        <v>0.18594033716982014</v>
      </c>
      <c r="N27" s="265">
        <f>+'4.1. Samtryggingard.'!N21/'4.1. Samtryggingard.'!N14</f>
        <v>2.542366158470159</v>
      </c>
      <c r="O27" s="265">
        <f>+'4.1. Samtryggingard.'!O21/'4.1. Samtryggingard.'!O14</f>
        <v>0.024749353915013345</v>
      </c>
      <c r="P27" s="265">
        <f>+'4.1. Samtryggingard.'!P21/'4.1. Samtryggingard.'!P14</f>
        <v>2.298784165582045</v>
      </c>
      <c r="Q27" s="265">
        <f>+'4.1. Samtryggingard.'!Q21/'4.1. Samtryggingard.'!Q14</f>
        <v>0.03616267361696592</v>
      </c>
      <c r="R27" s="265">
        <f>+'4.1. Samtryggingard.'!R21/'4.1. Samtryggingard.'!R14</f>
        <v>0.4748006605735157</v>
      </c>
      <c r="S27" s="265">
        <f>+'4.1. Samtryggingard.'!S21/'4.1. Samtryggingard.'!S14</f>
        <v>0.5871707112080968</v>
      </c>
      <c r="T27" s="265">
        <f>+'4.1. Samtryggingard.'!T21/'4.1. Samtryggingard.'!T14</f>
        <v>0.6721321376196088</v>
      </c>
      <c r="U27" s="265">
        <f>+'4.1. Samtryggingard.'!U21/'4.1. Samtryggingard.'!U14</f>
        <v>0.33724977625625285</v>
      </c>
      <c r="V27" s="265">
        <f>+'4.1. Samtryggingard.'!V21/'4.1. Samtryggingard.'!V14</f>
        <v>0.14854294709173457</v>
      </c>
      <c r="W27" s="265">
        <f>+'4.1. Samtryggingard.'!W21/'4.1. Samtryggingard.'!W14</f>
        <v>0.8430631770923899</v>
      </c>
      <c r="X27" s="265">
        <f>+'4.1. Samtryggingard.'!X21/'4.1. Samtryggingard.'!X14</f>
        <v>0.2149611988963475</v>
      </c>
      <c r="Y27" s="265">
        <f>+'4.1. Samtryggingard.'!Y21/'4.1. Samtryggingard.'!Y14</f>
        <v>0.715407962529274</v>
      </c>
      <c r="Z27" s="265">
        <f>+'4.1. Samtryggingard.'!Z21/'4.1. Samtryggingard.'!Z14</f>
        <v>0.06130954616340963</v>
      </c>
      <c r="AA27" s="265">
        <f>+'4.1. Samtryggingard.'!AA21/'4.1. Samtryggingard.'!AA14</f>
        <v>0.010301313417460727</v>
      </c>
      <c r="AB27" s="265">
        <f>+'4.1. Samtryggingard.'!AB21/'4.1. Samtryggingard.'!AB14</f>
        <v>0.01707786955040872</v>
      </c>
      <c r="AC27" s="265">
        <f>+'4.1. Samtryggingard.'!AC21/'4.1. Samtryggingard.'!AC14</f>
        <v>0.5180812070744814</v>
      </c>
      <c r="AD27" s="265">
        <f>+'4.1. Samtryggingard.'!AD21/'4.1. Samtryggingard.'!AD14</f>
        <v>0.5433559872907879</v>
      </c>
      <c r="AE27" s="265">
        <f>+'4.1. Samtryggingard.'!AE21/'4.1. Samtryggingard.'!AE14</f>
        <v>1.2302427746029392</v>
      </c>
      <c r="AF27" s="265">
        <f>+'4.1. Samtryggingard.'!AF21/'4.1. Samtryggingard.'!AF14</f>
        <v>3.733593317334318</v>
      </c>
      <c r="AG27" s="265">
        <f>+'4.1. Samtryggingard.'!AG21/'4.1. Samtryggingard.'!AG14</f>
        <v>0.064140036725957</v>
      </c>
      <c r="AH27" s="310" t="s">
        <v>401</v>
      </c>
      <c r="AI27" s="310" t="s">
        <v>401</v>
      </c>
      <c r="AJ27" s="265">
        <f>+'4.1. Samtryggingard.'!AJ21/'4.1. Samtryggingard.'!AJ14</f>
        <v>0.5355766842644896</v>
      </c>
      <c r="AK27" s="265">
        <f>+'4.1. Samtryggingard.'!AK21/'4.1. Samtryggingard.'!AK14</f>
        <v>0.5532469127140051</v>
      </c>
      <c r="AL27" s="310" t="s">
        <v>401</v>
      </c>
      <c r="AM27" s="265">
        <f>+'4.1. Samtryggingard.'!AM21/'4.1. Samtryggingard.'!AM14</f>
        <v>0.25369889277194907</v>
      </c>
      <c r="AN27" s="265">
        <f>+'4.1. Samtryggingard.'!AN21/'4.1. Samtryggingard.'!AN14</f>
        <v>0.0284081676867248</v>
      </c>
      <c r="AO27" s="265">
        <f>+'4.1. Samtryggingard.'!AO21/'4.1. Samtryggingard.'!AO14</f>
        <v>1.1556639440294476</v>
      </c>
      <c r="AP27" s="265">
        <f>+'4.1. Samtryggingard.'!AP21/'4.1. Samtryggingard.'!AP14</f>
        <v>1.0153493930798139</v>
      </c>
      <c r="AQ27" s="310" t="s">
        <v>401</v>
      </c>
      <c r="AR27" s="265">
        <f>+'4.1. Samtryggingard.'!AR21/'4.1. Samtryggingard.'!AR14</f>
        <v>3.670332817780833</v>
      </c>
      <c r="AS27" s="310" t="s">
        <v>401</v>
      </c>
      <c r="AT27" s="265">
        <f>+'4.1. Samtryggingard.'!AT21/'4.1. Samtryggingard.'!AT14</f>
        <v>0.9841313570995647</v>
      </c>
      <c r="AU27" s="310" t="s">
        <v>401</v>
      </c>
      <c r="AV27" s="310" t="s">
        <v>401</v>
      </c>
      <c r="AW27" s="310" t="s">
        <v>401</v>
      </c>
      <c r="AX27" s="265">
        <f>+'4.1. Samtryggingard.'!AX21/'4.1. Samtryggingard.'!AX14</f>
        <v>1.196381758995189</v>
      </c>
      <c r="AY27" s="265">
        <f>+'4.1. Samtryggingard.'!AY21/'4.1. Samtryggingard.'!AY14</f>
        <v>1.203960690887433</v>
      </c>
      <c r="AZ27" s="310" t="s">
        <v>401</v>
      </c>
      <c r="BA27" s="265">
        <f>+'4.1. Samtryggingard.'!BA21/'4.1. Samtryggingard.'!BA14</f>
        <v>0.4623326300144645</v>
      </c>
      <c r="BB27" s="310" t="s">
        <v>401</v>
      </c>
      <c r="BC27" s="265"/>
      <c r="BD27" s="265">
        <f>+'4.1. Samtryggingard.'!BD21/'4.1. Samtryggingard.'!BD14</f>
        <v>0.44758803735805075</v>
      </c>
      <c r="BE27" s="265"/>
      <c r="BF27" s="265">
        <f>+'4.1. Samtryggingard.'!BF21/'4.1. Samtryggingard.'!BF14</f>
        <v>0.7426025313425897</v>
      </c>
      <c r="BG27" s="265">
        <f>+'4.1. Samtryggingard.'!BG21/'4.1. Samtryggingard.'!BG14</f>
        <v>0.33446866046834767</v>
      </c>
    </row>
    <row r="28" spans="1:59" s="256" customFormat="1" ht="12.75" customHeight="1">
      <c r="A28" s="256" t="s">
        <v>506</v>
      </c>
      <c r="B28" s="62">
        <v>9</v>
      </c>
      <c r="C28" s="334" t="s">
        <v>401</v>
      </c>
      <c r="D28" s="334" t="s">
        <v>401</v>
      </c>
      <c r="E28" s="256">
        <v>27</v>
      </c>
      <c r="F28" s="256">
        <v>22</v>
      </c>
      <c r="G28" s="256">
        <v>14</v>
      </c>
      <c r="H28" s="256">
        <v>14</v>
      </c>
      <c r="I28" s="256">
        <v>8.1</v>
      </c>
      <c r="J28" s="334" t="s">
        <v>401</v>
      </c>
      <c r="K28" s="334" t="s">
        <v>401</v>
      </c>
      <c r="L28" s="256">
        <v>7.5</v>
      </c>
      <c r="M28" s="256">
        <v>8</v>
      </c>
      <c r="N28" s="334" t="s">
        <v>401</v>
      </c>
      <c r="O28" s="334" t="s">
        <v>401</v>
      </c>
      <c r="P28" s="256">
        <v>2.8</v>
      </c>
      <c r="Q28" s="256">
        <v>2.8</v>
      </c>
      <c r="R28" s="256">
        <v>7</v>
      </c>
      <c r="S28" s="334" t="s">
        <v>401</v>
      </c>
      <c r="T28" s="256">
        <v>5</v>
      </c>
      <c r="U28" s="256">
        <v>4.6</v>
      </c>
      <c r="V28" s="256">
        <v>5.5</v>
      </c>
      <c r="W28" s="334" t="s">
        <v>401</v>
      </c>
      <c r="X28" s="256">
        <v>3.7</v>
      </c>
      <c r="Y28" s="334" t="s">
        <v>401</v>
      </c>
      <c r="Z28" s="335" t="s">
        <v>401</v>
      </c>
      <c r="AA28" s="335" t="s">
        <v>401</v>
      </c>
      <c r="AB28" s="335" t="s">
        <v>401</v>
      </c>
      <c r="AC28" s="256">
        <v>3.3</v>
      </c>
      <c r="AD28" s="335" t="s">
        <v>401</v>
      </c>
      <c r="AE28" s="335" t="s">
        <v>401</v>
      </c>
      <c r="AF28" s="335" t="s">
        <v>401</v>
      </c>
      <c r="AG28" s="335" t="s">
        <v>401</v>
      </c>
      <c r="AH28" s="335" t="s">
        <v>401</v>
      </c>
      <c r="AI28" s="335" t="s">
        <v>401</v>
      </c>
      <c r="AJ28" s="256">
        <v>1</v>
      </c>
      <c r="AK28" s="335" t="s">
        <v>401</v>
      </c>
      <c r="AL28" s="335" t="s">
        <v>401</v>
      </c>
      <c r="AM28" s="335" t="s">
        <v>401</v>
      </c>
      <c r="AN28" s="335" t="s">
        <v>401</v>
      </c>
      <c r="AO28" s="256">
        <v>1</v>
      </c>
      <c r="AP28" s="256">
        <v>1</v>
      </c>
      <c r="AQ28" s="335" t="s">
        <v>401</v>
      </c>
      <c r="AR28" s="335" t="s">
        <v>401</v>
      </c>
      <c r="AS28" s="335" t="s">
        <v>401</v>
      </c>
      <c r="AT28" s="256">
        <v>1</v>
      </c>
      <c r="AU28" s="335" t="s">
        <v>401</v>
      </c>
      <c r="AV28" s="335" t="s">
        <v>401</v>
      </c>
      <c r="AW28" s="335" t="s">
        <v>401</v>
      </c>
      <c r="AX28" s="335" t="s">
        <v>401</v>
      </c>
      <c r="AY28" s="335" t="s">
        <v>401</v>
      </c>
      <c r="AZ28" s="335" t="s">
        <v>401</v>
      </c>
      <c r="BA28" s="335" t="s">
        <v>401</v>
      </c>
      <c r="BB28" s="335" t="s">
        <v>401</v>
      </c>
      <c r="BD28" s="4">
        <f>SUM(C28:BB28)</f>
        <v>139.29999999999998</v>
      </c>
      <c r="BF28" s="3">
        <f>+AO28+AP28+AT28</f>
        <v>3</v>
      </c>
      <c r="BG28" s="3">
        <f>+BD28-BF28</f>
        <v>136.29999999999998</v>
      </c>
    </row>
    <row r="29" spans="1:59" s="259" customFormat="1" ht="21.75" customHeight="1">
      <c r="A29" s="258" t="s">
        <v>507</v>
      </c>
      <c r="B29" s="62">
        <v>10</v>
      </c>
      <c r="C29" s="261">
        <v>-56.4</v>
      </c>
      <c r="D29" s="261">
        <v>-3.6</v>
      </c>
      <c r="E29" s="261">
        <v>6.1</v>
      </c>
      <c r="F29" s="261">
        <v>10.9</v>
      </c>
      <c r="G29" s="261">
        <v>-3.3</v>
      </c>
      <c r="H29" s="261">
        <v>8.3</v>
      </c>
      <c r="I29" s="262">
        <v>-1</v>
      </c>
      <c r="J29" s="262">
        <v>7.3</v>
      </c>
      <c r="K29" s="262">
        <v>10.6</v>
      </c>
      <c r="L29" s="261">
        <v>6</v>
      </c>
      <c r="M29" s="261">
        <v>8.4</v>
      </c>
      <c r="N29" s="261">
        <v>2.2</v>
      </c>
      <c r="O29" s="261">
        <v>2.7</v>
      </c>
      <c r="P29" s="261">
        <v>-10.4</v>
      </c>
      <c r="Q29" s="261">
        <v>-3</v>
      </c>
      <c r="R29" s="262">
        <v>-0.9</v>
      </c>
      <c r="S29" s="262">
        <v>5.5</v>
      </c>
      <c r="T29" s="261">
        <v>9.5</v>
      </c>
      <c r="U29" s="261">
        <v>-4.4</v>
      </c>
      <c r="V29" s="261">
        <v>1.1</v>
      </c>
      <c r="W29" s="264">
        <v>-55.2</v>
      </c>
      <c r="X29" s="261">
        <v>4.6</v>
      </c>
      <c r="Y29" s="261">
        <v>3.9</v>
      </c>
      <c r="Z29" s="261">
        <v>-7</v>
      </c>
      <c r="AA29" s="261">
        <v>1.3</v>
      </c>
      <c r="AB29" s="261">
        <v>4.9</v>
      </c>
      <c r="AC29" s="261">
        <v>2</v>
      </c>
      <c r="AD29" s="261">
        <v>-3.3</v>
      </c>
      <c r="AE29" s="261">
        <v>-71.8</v>
      </c>
      <c r="AF29" s="261">
        <v>0.2</v>
      </c>
      <c r="AG29" s="264" t="s">
        <v>401</v>
      </c>
      <c r="AH29" s="264" t="s">
        <v>401</v>
      </c>
      <c r="AI29" s="264" t="s">
        <v>401</v>
      </c>
      <c r="AJ29" s="264">
        <v>-8</v>
      </c>
      <c r="AK29" s="263">
        <v>-5.7</v>
      </c>
      <c r="AL29" s="261">
        <v>-2</v>
      </c>
      <c r="AM29" s="261">
        <v>-67.5</v>
      </c>
      <c r="AN29" s="264">
        <v>7.3</v>
      </c>
      <c r="AO29" s="261">
        <v>-47.5</v>
      </c>
      <c r="AP29" s="261">
        <v>-68</v>
      </c>
      <c r="AQ29" s="264" t="s">
        <v>401</v>
      </c>
      <c r="AR29" s="264">
        <v>-71.9</v>
      </c>
      <c r="AS29" s="264" t="s">
        <v>401</v>
      </c>
      <c r="AT29" s="261">
        <v>-78.6</v>
      </c>
      <c r="AU29" s="263" t="s">
        <v>401</v>
      </c>
      <c r="AV29" s="263" t="s">
        <v>401</v>
      </c>
      <c r="AW29" s="263" t="s">
        <v>401</v>
      </c>
      <c r="AX29" s="263">
        <v>-69.7</v>
      </c>
      <c r="AY29" s="263">
        <v>-83.2</v>
      </c>
      <c r="AZ29" s="264" t="s">
        <v>401</v>
      </c>
      <c r="BA29" s="261">
        <v>-92.9</v>
      </c>
      <c r="BB29" s="264" t="s">
        <v>401</v>
      </c>
      <c r="BD29" s="257"/>
      <c r="BE29" s="257"/>
      <c r="BF29" s="260"/>
      <c r="BG29" s="260"/>
    </row>
    <row r="30" spans="1:59" s="259" customFormat="1" ht="12.75" customHeight="1">
      <c r="A30" s="258" t="s">
        <v>508</v>
      </c>
      <c r="B30" s="62">
        <v>11</v>
      </c>
      <c r="C30" s="261">
        <v>-55</v>
      </c>
      <c r="D30" s="261">
        <v>39.2</v>
      </c>
      <c r="E30" s="261">
        <v>27.4</v>
      </c>
      <c r="F30" s="261">
        <v>21</v>
      </c>
      <c r="G30" s="261">
        <v>0.6</v>
      </c>
      <c r="H30" s="261">
        <v>14.4</v>
      </c>
      <c r="I30" s="262">
        <v>10</v>
      </c>
      <c r="J30" s="261">
        <v>24</v>
      </c>
      <c r="K30" s="261">
        <v>11</v>
      </c>
      <c r="L30" s="261">
        <v>23.9</v>
      </c>
      <c r="M30" s="261">
        <v>14.2</v>
      </c>
      <c r="N30" s="261">
        <v>7</v>
      </c>
      <c r="O30" s="261">
        <v>19.7</v>
      </c>
      <c r="P30" s="261">
        <v>-7.2</v>
      </c>
      <c r="Q30" s="261">
        <v>43.6</v>
      </c>
      <c r="R30" s="262">
        <v>6.9</v>
      </c>
      <c r="S30" s="262">
        <v>6.3</v>
      </c>
      <c r="T30" s="261">
        <v>24.6</v>
      </c>
      <c r="U30" s="261">
        <v>2</v>
      </c>
      <c r="V30" s="261">
        <v>-3.8</v>
      </c>
      <c r="W30" s="264">
        <v>-52.1</v>
      </c>
      <c r="X30" s="261">
        <v>15.9</v>
      </c>
      <c r="Y30" s="261">
        <v>13.1</v>
      </c>
      <c r="Z30" s="261">
        <v>15.1</v>
      </c>
      <c r="AA30" s="261">
        <v>9.3</v>
      </c>
      <c r="AB30" s="261">
        <v>37.5</v>
      </c>
      <c r="AC30" s="261">
        <v>8.7</v>
      </c>
      <c r="AD30" s="261">
        <v>12.6</v>
      </c>
      <c r="AE30" s="261">
        <v>-73</v>
      </c>
      <c r="AF30" s="261">
        <v>4.1</v>
      </c>
      <c r="AG30" s="261">
        <v>-0.2</v>
      </c>
      <c r="AH30" s="261">
        <v>12.5</v>
      </c>
      <c r="AI30" s="264" t="s">
        <v>401</v>
      </c>
      <c r="AJ30" s="261">
        <v>2.5</v>
      </c>
      <c r="AK30" s="261">
        <v>3.5</v>
      </c>
      <c r="AL30" s="261">
        <v>-2</v>
      </c>
      <c r="AM30" s="261">
        <v>-68.6</v>
      </c>
      <c r="AN30" s="261">
        <v>37.4</v>
      </c>
      <c r="AO30" s="261">
        <v>-43.9</v>
      </c>
      <c r="AP30" s="261">
        <v>-69</v>
      </c>
      <c r="AQ30" s="261">
        <v>8.9</v>
      </c>
      <c r="AR30" s="261">
        <v>-73.2</v>
      </c>
      <c r="AS30" s="261">
        <v>8.5</v>
      </c>
      <c r="AT30" s="261">
        <v>-82.6</v>
      </c>
      <c r="AU30" s="264">
        <v>-4.3</v>
      </c>
      <c r="AV30" s="261">
        <v>-2.1</v>
      </c>
      <c r="AW30" s="261">
        <v>-0.2</v>
      </c>
      <c r="AX30" s="261">
        <v>-69.7</v>
      </c>
      <c r="AY30" s="261">
        <v>-85.2</v>
      </c>
      <c r="AZ30" s="261">
        <v>-97.8</v>
      </c>
      <c r="BA30" s="261">
        <v>-97.5</v>
      </c>
      <c r="BB30" s="264" t="s">
        <v>401</v>
      </c>
      <c r="BD30" s="257"/>
      <c r="BE30" s="257"/>
      <c r="BF30" s="260"/>
      <c r="BG30" s="260"/>
    </row>
    <row r="31" spans="1:59" ht="12.75">
      <c r="A31" s="65"/>
      <c r="B31" s="62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D31" s="22"/>
      <c r="BE31" s="22"/>
      <c r="BF31" s="3"/>
      <c r="BG31" s="3"/>
    </row>
    <row r="32" spans="1:166" s="81" customFormat="1" ht="12.75">
      <c r="A32" s="6" t="s">
        <v>187</v>
      </c>
      <c r="B32" s="99"/>
      <c r="C32" s="78"/>
      <c r="D32" s="78"/>
      <c r="E32" s="79"/>
      <c r="F32" s="79"/>
      <c r="G32" s="79"/>
      <c r="H32" s="79"/>
      <c r="I32" s="79"/>
      <c r="J32" s="81" t="s">
        <v>603</v>
      </c>
      <c r="K32" s="101" t="s">
        <v>416</v>
      </c>
      <c r="L32" s="79"/>
      <c r="N32" s="79"/>
      <c r="O32" s="101"/>
      <c r="P32" s="79"/>
      <c r="Q32" s="79"/>
      <c r="R32" s="79"/>
      <c r="S32" s="79"/>
      <c r="T32" s="79"/>
      <c r="U32" s="79"/>
      <c r="V32" s="79"/>
      <c r="W32" s="78"/>
      <c r="X32" s="79"/>
      <c r="Y32" s="78"/>
      <c r="Z32" s="79"/>
      <c r="AA32" s="78"/>
      <c r="AB32" s="101" t="s">
        <v>416</v>
      </c>
      <c r="AC32" s="78"/>
      <c r="AD32" s="78"/>
      <c r="AF32" s="79"/>
      <c r="AG32" s="79"/>
      <c r="AH32" s="78"/>
      <c r="AI32" s="78"/>
      <c r="AJ32" s="79"/>
      <c r="AK32" s="79"/>
      <c r="AL32" s="78"/>
      <c r="AM32" s="78"/>
      <c r="AN32" s="78"/>
      <c r="AO32" s="79"/>
      <c r="AP32" s="108"/>
      <c r="AQ32" s="78"/>
      <c r="AR32" s="78"/>
      <c r="AS32" s="79"/>
      <c r="AT32" s="78"/>
      <c r="AU32" s="78"/>
      <c r="AV32" s="78"/>
      <c r="AW32" s="78"/>
      <c r="AX32" s="78"/>
      <c r="AY32" s="78"/>
      <c r="AZ32" s="78"/>
      <c r="BA32" s="78"/>
      <c r="BB32" s="35"/>
      <c r="BD32" s="78"/>
      <c r="BE32" s="78"/>
      <c r="BF32" s="82"/>
      <c r="BG32" s="82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</row>
    <row r="33" spans="1:166" s="81" customFormat="1" ht="11.25">
      <c r="A33" s="113"/>
      <c r="B33" s="99"/>
      <c r="C33" s="78"/>
      <c r="D33" s="78"/>
      <c r="E33" s="79"/>
      <c r="F33" s="79"/>
      <c r="G33" s="79"/>
      <c r="H33" s="79"/>
      <c r="I33" s="79"/>
      <c r="J33" s="81" t="s">
        <v>604</v>
      </c>
      <c r="K33" s="101" t="s">
        <v>415</v>
      </c>
      <c r="L33" s="79"/>
      <c r="N33" s="79"/>
      <c r="O33" s="79"/>
      <c r="P33" s="79"/>
      <c r="Q33" s="79"/>
      <c r="R33" s="79"/>
      <c r="S33" s="79"/>
      <c r="T33" s="79"/>
      <c r="U33" s="79"/>
      <c r="V33" s="79"/>
      <c r="W33" s="78"/>
      <c r="X33" s="79"/>
      <c r="Y33" s="78"/>
      <c r="Z33" s="79"/>
      <c r="AA33" s="78"/>
      <c r="AB33" s="101" t="s">
        <v>415</v>
      </c>
      <c r="AC33" s="78"/>
      <c r="AD33" s="78"/>
      <c r="AF33" s="79"/>
      <c r="AG33" s="79"/>
      <c r="AH33" s="78"/>
      <c r="AI33" s="78"/>
      <c r="AJ33" s="79"/>
      <c r="AK33" s="79"/>
      <c r="AL33" s="78"/>
      <c r="AM33" s="78"/>
      <c r="AN33" s="78"/>
      <c r="AO33" s="79"/>
      <c r="AP33" s="108"/>
      <c r="AQ33" s="78"/>
      <c r="AR33" s="78"/>
      <c r="AS33" s="79"/>
      <c r="AT33" s="78"/>
      <c r="AU33" s="78"/>
      <c r="AV33" s="78"/>
      <c r="AW33" s="78"/>
      <c r="AX33" s="78"/>
      <c r="AY33" s="78"/>
      <c r="AZ33" s="78"/>
      <c r="BA33" s="78"/>
      <c r="BB33" s="35"/>
      <c r="BD33" s="78"/>
      <c r="BE33" s="78"/>
      <c r="BF33" s="82"/>
      <c r="BG33" s="82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</row>
    <row r="34" spans="1:166" s="60" customFormat="1" ht="12.75">
      <c r="A34" s="6"/>
      <c r="B34" s="62"/>
      <c r="D34" s="29"/>
      <c r="E34" s="28"/>
      <c r="F34" s="28"/>
      <c r="G34" s="28"/>
      <c r="H34" s="28"/>
      <c r="I34" s="28"/>
      <c r="J34" s="81" t="s">
        <v>605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9"/>
      <c r="X34" s="28"/>
      <c r="Y34" s="29"/>
      <c r="Z34" s="28"/>
      <c r="AA34" s="29"/>
      <c r="AB34" s="29"/>
      <c r="AC34" s="29"/>
      <c r="AD34" s="29"/>
      <c r="AE34" s="28"/>
      <c r="AF34" s="28"/>
      <c r="AG34" s="28"/>
      <c r="AH34" s="29"/>
      <c r="AI34" s="29"/>
      <c r="AJ34" s="28"/>
      <c r="AK34" s="28"/>
      <c r="AL34" s="29"/>
      <c r="AM34" s="29"/>
      <c r="AN34" s="29"/>
      <c r="AO34" s="28"/>
      <c r="AP34" s="27"/>
      <c r="AQ34" s="29"/>
      <c r="AR34" s="29"/>
      <c r="AS34" s="28"/>
      <c r="AT34" s="29"/>
      <c r="AU34" s="29"/>
      <c r="AV34" s="29"/>
      <c r="AW34" s="29"/>
      <c r="AX34" s="29"/>
      <c r="AY34" s="29"/>
      <c r="AZ34" s="29"/>
      <c r="BA34" s="29"/>
      <c r="BB34" s="2"/>
      <c r="BD34" s="29"/>
      <c r="BE34" s="29"/>
      <c r="BF34" s="30"/>
      <c r="BG34" s="30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</row>
    <row r="35" spans="1:166" s="60" customFormat="1" ht="12.75">
      <c r="A35" s="17"/>
      <c r="B35" s="167"/>
      <c r="D35" s="29"/>
      <c r="E35" s="28"/>
      <c r="F35" s="28"/>
      <c r="G35" s="28"/>
      <c r="H35" s="28"/>
      <c r="I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9"/>
      <c r="X35" s="28"/>
      <c r="Y35" s="29"/>
      <c r="Z35" s="28"/>
      <c r="AA35" s="29"/>
      <c r="AB35" s="29"/>
      <c r="AC35" s="29"/>
      <c r="AD35" s="29"/>
      <c r="AE35" s="28"/>
      <c r="AF35" s="28"/>
      <c r="AG35" s="28"/>
      <c r="AH35" s="29"/>
      <c r="AI35" s="29"/>
      <c r="AJ35" s="28"/>
      <c r="AK35" s="28"/>
      <c r="AL35" s="29"/>
      <c r="AM35" s="29"/>
      <c r="AN35" s="29"/>
      <c r="AO35" s="28"/>
      <c r="AP35" s="27"/>
      <c r="AQ35" s="29"/>
      <c r="AR35" s="29"/>
      <c r="AS35" s="28"/>
      <c r="AT35" s="29"/>
      <c r="AU35" s="29"/>
      <c r="AV35" s="29"/>
      <c r="AW35" s="29"/>
      <c r="AX35" s="29"/>
      <c r="AY35" s="29"/>
      <c r="AZ35" s="29"/>
      <c r="BA35" s="29"/>
      <c r="BB35" s="2"/>
      <c r="BD35" s="29"/>
      <c r="BE35" s="29"/>
      <c r="BF35" s="30"/>
      <c r="BG35" s="30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</row>
    <row r="36" spans="1:166" s="98" customFormat="1" ht="12">
      <c r="A36" s="176"/>
      <c r="B36" s="177"/>
      <c r="C36" s="136" t="s">
        <v>383</v>
      </c>
      <c r="D36" s="190"/>
      <c r="E36" s="136"/>
      <c r="F36" s="190"/>
      <c r="G36" s="190"/>
      <c r="H36" s="136"/>
      <c r="I36" s="136" t="s">
        <v>383</v>
      </c>
      <c r="J36" s="136"/>
      <c r="K36" s="136"/>
      <c r="L36" s="190"/>
      <c r="N36" s="136" t="s">
        <v>383</v>
      </c>
      <c r="O36" s="136"/>
      <c r="Q36" s="136"/>
      <c r="R36" s="136"/>
      <c r="T36" s="136" t="s">
        <v>383</v>
      </c>
      <c r="U36" s="136"/>
      <c r="W36" s="136"/>
      <c r="Y36" s="189"/>
      <c r="Z36" s="136" t="s">
        <v>383</v>
      </c>
      <c r="AA36" s="189"/>
      <c r="AB36" s="189"/>
      <c r="AD36" s="136"/>
      <c r="AE36" s="190"/>
      <c r="AF36" s="136" t="s">
        <v>383</v>
      </c>
      <c r="AG36" s="190"/>
      <c r="AI36" s="189"/>
      <c r="AJ36" s="136"/>
      <c r="AK36" s="190"/>
      <c r="AL36" s="136" t="s">
        <v>383</v>
      </c>
      <c r="AN36" s="136"/>
      <c r="AO36" s="190"/>
      <c r="AQ36" s="136" t="s">
        <v>383</v>
      </c>
      <c r="AS36" s="136"/>
      <c r="AU36" s="189"/>
      <c r="AV36" s="136" t="s">
        <v>383</v>
      </c>
      <c r="AX36" s="189"/>
      <c r="AY36" s="136"/>
      <c r="BA36" s="136" t="s">
        <v>383</v>
      </c>
      <c r="BB36" s="136"/>
      <c r="BC36" s="136"/>
      <c r="BE36" s="189"/>
      <c r="BF36" s="191"/>
      <c r="BG36" s="191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DS36" s="189"/>
      <c r="DT36" s="189"/>
      <c r="DU36" s="189"/>
      <c r="DV36" s="189"/>
      <c r="DW36" s="189"/>
      <c r="DX36" s="189"/>
      <c r="DY36" s="189"/>
      <c r="DZ36" s="189"/>
      <c r="EA36" s="189"/>
      <c r="EB36" s="189"/>
      <c r="EC36" s="189"/>
      <c r="ED36" s="189"/>
      <c r="EE36" s="189"/>
      <c r="EF36" s="189"/>
      <c r="EG36" s="189"/>
      <c r="EH36" s="189"/>
      <c r="EI36" s="189"/>
      <c r="EJ36" s="189"/>
      <c r="EK36" s="189"/>
      <c r="EL36" s="189"/>
      <c r="EM36" s="189"/>
      <c r="EN36" s="189"/>
      <c r="EO36" s="189"/>
      <c r="EP36" s="189"/>
      <c r="EQ36" s="189"/>
      <c r="ER36" s="189"/>
      <c r="ES36" s="189"/>
      <c r="ET36" s="189"/>
      <c r="EU36" s="189"/>
      <c r="EV36" s="189"/>
      <c r="EW36" s="189"/>
      <c r="EX36" s="189"/>
      <c r="EY36" s="189"/>
      <c r="EZ36" s="189"/>
      <c r="FA36" s="189"/>
      <c r="FB36" s="189"/>
      <c r="FC36" s="189"/>
      <c r="FD36" s="189"/>
      <c r="FE36" s="189"/>
      <c r="FF36" s="189"/>
      <c r="FG36" s="189"/>
      <c r="FH36" s="189"/>
      <c r="FI36" s="189"/>
      <c r="FJ36" s="189"/>
    </row>
    <row r="37" spans="1:166" s="98" customFormat="1" ht="12">
      <c r="A37" s="176"/>
      <c r="B37" s="177"/>
      <c r="C37" s="117" t="s">
        <v>509</v>
      </c>
      <c r="D37" s="190"/>
      <c r="E37" s="117"/>
      <c r="F37" s="190"/>
      <c r="G37" s="190"/>
      <c r="H37" s="117"/>
      <c r="I37" s="117" t="s">
        <v>509</v>
      </c>
      <c r="J37" s="117"/>
      <c r="K37" s="117"/>
      <c r="L37" s="190"/>
      <c r="N37" s="117" t="s">
        <v>509</v>
      </c>
      <c r="O37" s="117"/>
      <c r="Q37" s="117"/>
      <c r="R37" s="117"/>
      <c r="T37" s="117" t="s">
        <v>509</v>
      </c>
      <c r="U37" s="117"/>
      <c r="W37" s="117"/>
      <c r="Y37" s="189"/>
      <c r="Z37" s="117" t="s">
        <v>509</v>
      </c>
      <c r="AA37" s="189"/>
      <c r="AB37" s="189"/>
      <c r="AD37" s="117"/>
      <c r="AE37" s="190"/>
      <c r="AF37" s="117" t="s">
        <v>509</v>
      </c>
      <c r="AG37" s="190"/>
      <c r="AI37" s="189"/>
      <c r="AJ37" s="117"/>
      <c r="AK37" s="190"/>
      <c r="AL37" s="117" t="s">
        <v>509</v>
      </c>
      <c r="AN37" s="117"/>
      <c r="AO37" s="190"/>
      <c r="AQ37" s="117" t="s">
        <v>509</v>
      </c>
      <c r="AS37" s="117"/>
      <c r="AU37" s="189"/>
      <c r="AV37" s="117" t="s">
        <v>509</v>
      </c>
      <c r="AX37" s="189"/>
      <c r="AY37" s="117"/>
      <c r="BA37" s="117" t="s">
        <v>509</v>
      </c>
      <c r="BB37" s="117"/>
      <c r="BC37" s="117"/>
      <c r="BE37" s="189"/>
      <c r="BF37" s="191"/>
      <c r="BG37" s="136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89"/>
      <c r="DG37" s="189"/>
      <c r="DH37" s="189"/>
      <c r="DI37" s="189"/>
      <c r="DJ37" s="189"/>
      <c r="DK37" s="189"/>
      <c r="DL37" s="189"/>
      <c r="DM37" s="189"/>
      <c r="DN37" s="189"/>
      <c r="DO37" s="189"/>
      <c r="DP37" s="189"/>
      <c r="DQ37" s="189"/>
      <c r="DR37" s="189"/>
      <c r="DS37" s="189"/>
      <c r="DT37" s="189"/>
      <c r="DU37" s="189"/>
      <c r="DV37" s="189"/>
      <c r="DW37" s="189"/>
      <c r="DX37" s="189"/>
      <c r="DY37" s="189"/>
      <c r="DZ37" s="189"/>
      <c r="EA37" s="189"/>
      <c r="EB37" s="189"/>
      <c r="EC37" s="189"/>
      <c r="ED37" s="189"/>
      <c r="EE37" s="189"/>
      <c r="EF37" s="189"/>
      <c r="EG37" s="189"/>
      <c r="EH37" s="189"/>
      <c r="EI37" s="189"/>
      <c r="EJ37" s="189"/>
      <c r="EK37" s="189"/>
      <c r="EL37" s="189"/>
      <c r="EM37" s="189"/>
      <c r="EN37" s="189"/>
      <c r="EO37" s="189"/>
      <c r="EP37" s="189"/>
      <c r="EQ37" s="189"/>
      <c r="ER37" s="189"/>
      <c r="ES37" s="189"/>
      <c r="ET37" s="189"/>
      <c r="EU37" s="189"/>
      <c r="EV37" s="189"/>
      <c r="EW37" s="189"/>
      <c r="EX37" s="189"/>
      <c r="EY37" s="189"/>
      <c r="EZ37" s="189"/>
      <c r="FA37" s="189"/>
      <c r="FB37" s="189"/>
      <c r="FC37" s="189"/>
      <c r="FD37" s="189"/>
      <c r="FE37" s="189"/>
      <c r="FF37" s="189"/>
      <c r="FG37" s="189"/>
      <c r="FH37" s="189"/>
      <c r="FI37" s="189"/>
      <c r="FJ37" s="189"/>
    </row>
    <row r="38" spans="1:166" s="98" customFormat="1" ht="12">
      <c r="A38" s="176"/>
      <c r="B38" s="177"/>
      <c r="C38" s="117" t="s">
        <v>391</v>
      </c>
      <c r="D38" s="190"/>
      <c r="E38" s="117"/>
      <c r="F38" s="190"/>
      <c r="G38" s="190"/>
      <c r="H38" s="117"/>
      <c r="I38" s="117" t="s">
        <v>391</v>
      </c>
      <c r="J38" s="117"/>
      <c r="K38" s="117"/>
      <c r="L38" s="190"/>
      <c r="N38" s="117" t="s">
        <v>391</v>
      </c>
      <c r="O38" s="117"/>
      <c r="Q38" s="117"/>
      <c r="R38" s="117"/>
      <c r="T38" s="117" t="s">
        <v>391</v>
      </c>
      <c r="U38" s="117"/>
      <c r="W38" s="117"/>
      <c r="Y38" s="189"/>
      <c r="Z38" s="117" t="s">
        <v>391</v>
      </c>
      <c r="AA38" s="189"/>
      <c r="AB38" s="189"/>
      <c r="AD38" s="117"/>
      <c r="AE38" s="190"/>
      <c r="AF38" s="117" t="s">
        <v>391</v>
      </c>
      <c r="AG38" s="190"/>
      <c r="AI38" s="189"/>
      <c r="AJ38" s="117"/>
      <c r="AK38" s="190"/>
      <c r="AL38" s="117" t="s">
        <v>391</v>
      </c>
      <c r="AN38" s="117"/>
      <c r="AO38" s="190"/>
      <c r="AQ38" s="117" t="s">
        <v>391</v>
      </c>
      <c r="AS38" s="117"/>
      <c r="AU38" s="189"/>
      <c r="AV38" s="117" t="s">
        <v>391</v>
      </c>
      <c r="AX38" s="189"/>
      <c r="AY38" s="117"/>
      <c r="BA38" s="117" t="s">
        <v>391</v>
      </c>
      <c r="BB38" s="117"/>
      <c r="BC38" s="117"/>
      <c r="BE38" s="189"/>
      <c r="BF38" s="191"/>
      <c r="BG38" s="117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89"/>
      <c r="DF38" s="189"/>
      <c r="DG38" s="189"/>
      <c r="DH38" s="189"/>
      <c r="DI38" s="189"/>
      <c r="DJ38" s="189"/>
      <c r="DK38" s="189"/>
      <c r="DL38" s="189"/>
      <c r="DM38" s="189"/>
      <c r="DN38" s="189"/>
      <c r="DO38" s="189"/>
      <c r="DP38" s="189"/>
      <c r="DQ38" s="189"/>
      <c r="DR38" s="189"/>
      <c r="DS38" s="189"/>
      <c r="DT38" s="189"/>
      <c r="DU38" s="189"/>
      <c r="DV38" s="189"/>
      <c r="DW38" s="189"/>
      <c r="DX38" s="189"/>
      <c r="DY38" s="189"/>
      <c r="DZ38" s="189"/>
      <c r="EA38" s="189"/>
      <c r="EB38" s="189"/>
      <c r="EC38" s="189"/>
      <c r="ED38" s="189"/>
      <c r="EE38" s="189"/>
      <c r="EF38" s="189"/>
      <c r="EG38" s="189"/>
      <c r="EH38" s="189"/>
      <c r="EI38" s="189"/>
      <c r="EJ38" s="189"/>
      <c r="EK38" s="189"/>
      <c r="EL38" s="189"/>
      <c r="EM38" s="189"/>
      <c r="EN38" s="189"/>
      <c r="EO38" s="189"/>
      <c r="EP38" s="189"/>
      <c r="EQ38" s="189"/>
      <c r="ER38" s="189"/>
      <c r="ES38" s="189"/>
      <c r="ET38" s="189"/>
      <c r="EU38" s="189"/>
      <c r="EV38" s="189"/>
      <c r="EW38" s="189"/>
      <c r="EX38" s="189"/>
      <c r="EY38" s="189"/>
      <c r="EZ38" s="189"/>
      <c r="FA38" s="189"/>
      <c r="FB38" s="189"/>
      <c r="FC38" s="189"/>
      <c r="FD38" s="189"/>
      <c r="FE38" s="189"/>
      <c r="FF38" s="189"/>
      <c r="FG38" s="189"/>
      <c r="FH38" s="189"/>
      <c r="FI38" s="189"/>
      <c r="FJ38" s="189"/>
    </row>
    <row r="39" spans="1:166" s="98" customFormat="1" ht="12">
      <c r="A39" s="176"/>
      <c r="B39" s="177"/>
      <c r="C39" s="117" t="s">
        <v>384</v>
      </c>
      <c r="D39" s="190"/>
      <c r="E39" s="117"/>
      <c r="F39" s="190"/>
      <c r="G39" s="190"/>
      <c r="H39" s="117"/>
      <c r="I39" s="117" t="s">
        <v>384</v>
      </c>
      <c r="J39" s="117"/>
      <c r="K39" s="117"/>
      <c r="L39" s="190"/>
      <c r="N39" s="117" t="s">
        <v>384</v>
      </c>
      <c r="O39" s="117"/>
      <c r="Q39" s="117"/>
      <c r="R39" s="117"/>
      <c r="T39" s="117" t="s">
        <v>384</v>
      </c>
      <c r="U39" s="117"/>
      <c r="W39" s="117"/>
      <c r="Y39" s="189"/>
      <c r="Z39" s="117" t="s">
        <v>384</v>
      </c>
      <c r="AA39" s="189"/>
      <c r="AB39" s="189"/>
      <c r="AD39" s="117"/>
      <c r="AE39" s="190"/>
      <c r="AF39" s="117" t="s">
        <v>384</v>
      </c>
      <c r="AG39" s="190"/>
      <c r="AI39" s="189"/>
      <c r="AJ39" s="117"/>
      <c r="AK39" s="190"/>
      <c r="AL39" s="117" t="s">
        <v>384</v>
      </c>
      <c r="AN39" s="117"/>
      <c r="AO39" s="190"/>
      <c r="AQ39" s="117" t="s">
        <v>384</v>
      </c>
      <c r="AS39" s="117"/>
      <c r="AU39" s="189"/>
      <c r="AV39" s="117" t="s">
        <v>384</v>
      </c>
      <c r="AX39" s="189"/>
      <c r="AY39" s="117"/>
      <c r="BA39" s="117" t="s">
        <v>384</v>
      </c>
      <c r="BB39" s="117"/>
      <c r="BC39" s="117"/>
      <c r="BE39" s="189"/>
      <c r="BF39" s="191"/>
      <c r="BG39" s="117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89"/>
      <c r="DE39" s="189"/>
      <c r="DF39" s="189"/>
      <c r="DG39" s="189"/>
      <c r="DH39" s="189"/>
      <c r="DI39" s="189"/>
      <c r="DJ39" s="189"/>
      <c r="DK39" s="189"/>
      <c r="DL39" s="189"/>
      <c r="DM39" s="189"/>
      <c r="DN39" s="189"/>
      <c r="DO39" s="189"/>
      <c r="DP39" s="189"/>
      <c r="DQ39" s="189"/>
      <c r="DR39" s="189"/>
      <c r="DS39" s="189"/>
      <c r="DT39" s="189"/>
      <c r="DU39" s="189"/>
      <c r="DV39" s="189"/>
      <c r="DW39" s="189"/>
      <c r="DX39" s="189"/>
      <c r="DY39" s="189"/>
      <c r="DZ39" s="189"/>
      <c r="EA39" s="189"/>
      <c r="EB39" s="189"/>
      <c r="EC39" s="189"/>
      <c r="ED39" s="189"/>
      <c r="EE39" s="189"/>
      <c r="EF39" s="189"/>
      <c r="EG39" s="189"/>
      <c r="EH39" s="189"/>
      <c r="EI39" s="189"/>
      <c r="EJ39" s="189"/>
      <c r="EK39" s="189"/>
      <c r="EL39" s="189"/>
      <c r="EM39" s="189"/>
      <c r="EN39" s="189"/>
      <c r="EO39" s="189"/>
      <c r="EP39" s="189"/>
      <c r="EQ39" s="189"/>
      <c r="ER39" s="189"/>
      <c r="ES39" s="189"/>
      <c r="ET39" s="189"/>
      <c r="EU39" s="189"/>
      <c r="EV39" s="189"/>
      <c r="EW39" s="189"/>
      <c r="EX39" s="189"/>
      <c r="EY39" s="189"/>
      <c r="EZ39" s="189"/>
      <c r="FA39" s="189"/>
      <c r="FB39" s="189"/>
      <c r="FC39" s="189"/>
      <c r="FD39" s="189"/>
      <c r="FE39" s="189"/>
      <c r="FF39" s="189"/>
      <c r="FG39" s="189"/>
      <c r="FH39" s="189"/>
      <c r="FI39" s="189"/>
      <c r="FJ39" s="189"/>
    </row>
    <row r="40" spans="1:166" s="98" customFormat="1" ht="12">
      <c r="A40" s="176"/>
      <c r="B40" s="177"/>
      <c r="C40" s="117" t="s">
        <v>385</v>
      </c>
      <c r="D40" s="190"/>
      <c r="E40" s="117"/>
      <c r="F40" s="190"/>
      <c r="G40" s="190"/>
      <c r="H40" s="117"/>
      <c r="I40" s="117" t="s">
        <v>385</v>
      </c>
      <c r="J40" s="117"/>
      <c r="K40" s="117"/>
      <c r="L40" s="190"/>
      <c r="N40" s="117" t="s">
        <v>385</v>
      </c>
      <c r="O40" s="117"/>
      <c r="Q40" s="117"/>
      <c r="R40" s="117"/>
      <c r="T40" s="117" t="s">
        <v>385</v>
      </c>
      <c r="U40" s="117"/>
      <c r="W40" s="117"/>
      <c r="Y40" s="189"/>
      <c r="Z40" s="117" t="s">
        <v>385</v>
      </c>
      <c r="AA40" s="189"/>
      <c r="AB40" s="189"/>
      <c r="AD40" s="117"/>
      <c r="AE40" s="190"/>
      <c r="AF40" s="117" t="s">
        <v>385</v>
      </c>
      <c r="AG40" s="190"/>
      <c r="AI40" s="189"/>
      <c r="AJ40" s="117"/>
      <c r="AK40" s="190"/>
      <c r="AL40" s="117" t="s">
        <v>385</v>
      </c>
      <c r="AN40" s="117"/>
      <c r="AO40" s="190"/>
      <c r="AQ40" s="117" t="s">
        <v>385</v>
      </c>
      <c r="AS40" s="117"/>
      <c r="AU40" s="189"/>
      <c r="AV40" s="117" t="s">
        <v>385</v>
      </c>
      <c r="AX40" s="189"/>
      <c r="AY40" s="117"/>
      <c r="BA40" s="117" t="s">
        <v>385</v>
      </c>
      <c r="BB40" s="117"/>
      <c r="BC40" s="117"/>
      <c r="BE40" s="189"/>
      <c r="BF40" s="191"/>
      <c r="BG40" s="117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89"/>
      <c r="CA40" s="189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89"/>
      <c r="CM40" s="189"/>
      <c r="CN40" s="189"/>
      <c r="CO40" s="189"/>
      <c r="CP40" s="189"/>
      <c r="CQ40" s="189"/>
      <c r="CR40" s="189"/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89"/>
      <c r="DD40" s="189"/>
      <c r="DE40" s="189"/>
      <c r="DF40" s="189"/>
      <c r="DG40" s="189"/>
      <c r="DH40" s="189"/>
      <c r="DI40" s="189"/>
      <c r="DJ40" s="189"/>
      <c r="DK40" s="189"/>
      <c r="DL40" s="189"/>
      <c r="DM40" s="189"/>
      <c r="DN40" s="189"/>
      <c r="DO40" s="189"/>
      <c r="DP40" s="189"/>
      <c r="DQ40" s="189"/>
      <c r="DR40" s="189"/>
      <c r="DS40" s="189"/>
      <c r="DT40" s="189"/>
      <c r="DU40" s="189"/>
      <c r="DV40" s="189"/>
      <c r="DW40" s="189"/>
      <c r="DX40" s="189"/>
      <c r="DY40" s="189"/>
      <c r="DZ40" s="189"/>
      <c r="EA40" s="189"/>
      <c r="EB40" s="189"/>
      <c r="EC40" s="189"/>
      <c r="ED40" s="189"/>
      <c r="EE40" s="189"/>
      <c r="EF40" s="189"/>
      <c r="EG40" s="189"/>
      <c r="EH40" s="189"/>
      <c r="EI40" s="189"/>
      <c r="EJ40" s="189"/>
      <c r="EK40" s="189"/>
      <c r="EL40" s="189"/>
      <c r="EM40" s="189"/>
      <c r="EN40" s="189"/>
      <c r="EO40" s="189"/>
      <c r="EP40" s="189"/>
      <c r="EQ40" s="189"/>
      <c r="ER40" s="189"/>
      <c r="ES40" s="189"/>
      <c r="ET40" s="189"/>
      <c r="EU40" s="189"/>
      <c r="EV40" s="189"/>
      <c r="EW40" s="189"/>
      <c r="EX40" s="189"/>
      <c r="EY40" s="189"/>
      <c r="EZ40" s="189"/>
      <c r="FA40" s="189"/>
      <c r="FB40" s="189"/>
      <c r="FC40" s="189"/>
      <c r="FD40" s="189"/>
      <c r="FE40" s="189"/>
      <c r="FF40" s="189"/>
      <c r="FG40" s="189"/>
      <c r="FH40" s="189"/>
      <c r="FI40" s="189"/>
      <c r="FJ40" s="189"/>
    </row>
    <row r="41" spans="1:166" s="98" customFormat="1" ht="12">
      <c r="A41" s="176"/>
      <c r="B41" s="177"/>
      <c r="C41" s="117" t="s">
        <v>386</v>
      </c>
      <c r="D41" s="190"/>
      <c r="E41" s="117"/>
      <c r="F41" s="190"/>
      <c r="G41" s="190"/>
      <c r="H41" s="117"/>
      <c r="I41" s="117" t="s">
        <v>386</v>
      </c>
      <c r="J41" s="117"/>
      <c r="K41" s="117"/>
      <c r="L41" s="190"/>
      <c r="N41" s="117" t="s">
        <v>386</v>
      </c>
      <c r="O41" s="117"/>
      <c r="Q41" s="117"/>
      <c r="R41" s="117"/>
      <c r="T41" s="117" t="s">
        <v>386</v>
      </c>
      <c r="U41" s="117"/>
      <c r="W41" s="117"/>
      <c r="Y41" s="189"/>
      <c r="Z41" s="117" t="s">
        <v>386</v>
      </c>
      <c r="AA41" s="189"/>
      <c r="AB41" s="189"/>
      <c r="AD41" s="117"/>
      <c r="AE41" s="190"/>
      <c r="AF41" s="117" t="s">
        <v>386</v>
      </c>
      <c r="AG41" s="190"/>
      <c r="AI41" s="189"/>
      <c r="AJ41" s="117"/>
      <c r="AK41" s="190"/>
      <c r="AL41" s="117" t="s">
        <v>386</v>
      </c>
      <c r="AN41" s="117"/>
      <c r="AO41" s="190"/>
      <c r="AQ41" s="117" t="s">
        <v>386</v>
      </c>
      <c r="AS41" s="117"/>
      <c r="AU41" s="189"/>
      <c r="AV41" s="117" t="s">
        <v>386</v>
      </c>
      <c r="AX41" s="189"/>
      <c r="AY41" s="117"/>
      <c r="BA41" s="117" t="s">
        <v>386</v>
      </c>
      <c r="BB41" s="117"/>
      <c r="BC41" s="117"/>
      <c r="BE41" s="189"/>
      <c r="BF41" s="191"/>
      <c r="BG41" s="117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  <c r="DE41" s="189"/>
      <c r="DF41" s="189"/>
      <c r="DG41" s="189"/>
      <c r="DH41" s="189"/>
      <c r="DI41" s="189"/>
      <c r="DJ41" s="189"/>
      <c r="DK41" s="189"/>
      <c r="DL41" s="189"/>
      <c r="DM41" s="189"/>
      <c r="DN41" s="189"/>
      <c r="DO41" s="189"/>
      <c r="DP41" s="189"/>
      <c r="DQ41" s="189"/>
      <c r="DR41" s="189"/>
      <c r="DS41" s="189"/>
      <c r="DT41" s="189"/>
      <c r="DU41" s="189"/>
      <c r="DV41" s="189"/>
      <c r="DW41" s="189"/>
      <c r="DX41" s="189"/>
      <c r="DY41" s="189"/>
      <c r="DZ41" s="189"/>
      <c r="EA41" s="189"/>
      <c r="EB41" s="189"/>
      <c r="EC41" s="189"/>
      <c r="ED41" s="189"/>
      <c r="EE41" s="189"/>
      <c r="EF41" s="189"/>
      <c r="EG41" s="189"/>
      <c r="EH41" s="189"/>
      <c r="EI41" s="189"/>
      <c r="EJ41" s="189"/>
      <c r="EK41" s="189"/>
      <c r="EL41" s="189"/>
      <c r="EM41" s="189"/>
      <c r="EN41" s="189"/>
      <c r="EO41" s="189"/>
      <c r="EP41" s="189"/>
      <c r="EQ41" s="189"/>
      <c r="ER41" s="189"/>
      <c r="ES41" s="189"/>
      <c r="ET41" s="189"/>
      <c r="EU41" s="189"/>
      <c r="EV41" s="189"/>
      <c r="EW41" s="189"/>
      <c r="EX41" s="189"/>
      <c r="EY41" s="189"/>
      <c r="EZ41" s="189"/>
      <c r="FA41" s="189"/>
      <c r="FB41" s="189"/>
      <c r="FC41" s="189"/>
      <c r="FD41" s="189"/>
      <c r="FE41" s="189"/>
      <c r="FF41" s="189"/>
      <c r="FG41" s="189"/>
      <c r="FH41" s="189"/>
      <c r="FI41" s="189"/>
      <c r="FJ41" s="189"/>
    </row>
    <row r="42" spans="1:166" s="98" customFormat="1" ht="12">
      <c r="A42" s="176"/>
      <c r="B42" s="177"/>
      <c r="C42" s="117" t="s">
        <v>510</v>
      </c>
      <c r="D42" s="190"/>
      <c r="E42" s="117"/>
      <c r="F42" s="190"/>
      <c r="G42" s="190"/>
      <c r="H42" s="117"/>
      <c r="I42" s="117" t="s">
        <v>510</v>
      </c>
      <c r="J42" s="117"/>
      <c r="K42" s="117"/>
      <c r="L42" s="190"/>
      <c r="N42" s="117" t="s">
        <v>510</v>
      </c>
      <c r="O42" s="117"/>
      <c r="Q42" s="117"/>
      <c r="R42" s="117"/>
      <c r="T42" s="117" t="s">
        <v>510</v>
      </c>
      <c r="U42" s="117"/>
      <c r="W42" s="117"/>
      <c r="Y42" s="189"/>
      <c r="Z42" s="117" t="s">
        <v>510</v>
      </c>
      <c r="AA42" s="189"/>
      <c r="AB42" s="189"/>
      <c r="AD42" s="117"/>
      <c r="AE42" s="190"/>
      <c r="AF42" s="117" t="s">
        <v>510</v>
      </c>
      <c r="AG42" s="190"/>
      <c r="AI42" s="189"/>
      <c r="AJ42" s="117"/>
      <c r="AK42" s="190"/>
      <c r="AL42" s="117" t="s">
        <v>510</v>
      </c>
      <c r="AN42" s="117"/>
      <c r="AO42" s="190"/>
      <c r="AQ42" s="117" t="s">
        <v>510</v>
      </c>
      <c r="AS42" s="117"/>
      <c r="AU42" s="189"/>
      <c r="AV42" s="117" t="s">
        <v>510</v>
      </c>
      <c r="AX42" s="189"/>
      <c r="AY42" s="117"/>
      <c r="BA42" s="117" t="s">
        <v>510</v>
      </c>
      <c r="BB42" s="117"/>
      <c r="BC42" s="117"/>
      <c r="BE42" s="189"/>
      <c r="BF42" s="191"/>
      <c r="BG42" s="117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  <c r="DT42" s="189"/>
      <c r="DU42" s="189"/>
      <c r="DV42" s="189"/>
      <c r="DW42" s="189"/>
      <c r="DX42" s="189"/>
      <c r="DY42" s="189"/>
      <c r="DZ42" s="189"/>
      <c r="EA42" s="189"/>
      <c r="EB42" s="189"/>
      <c r="EC42" s="189"/>
      <c r="ED42" s="189"/>
      <c r="EE42" s="189"/>
      <c r="EF42" s="189"/>
      <c r="EG42" s="189"/>
      <c r="EH42" s="189"/>
      <c r="EI42" s="189"/>
      <c r="EJ42" s="189"/>
      <c r="EK42" s="189"/>
      <c r="EL42" s="189"/>
      <c r="EM42" s="189"/>
      <c r="EN42" s="189"/>
      <c r="EO42" s="189"/>
      <c r="EP42" s="189"/>
      <c r="EQ42" s="189"/>
      <c r="ER42" s="189"/>
      <c r="ES42" s="189"/>
      <c r="ET42" s="189"/>
      <c r="EU42" s="189"/>
      <c r="EV42" s="189"/>
      <c r="EW42" s="189"/>
      <c r="EX42" s="189"/>
      <c r="EY42" s="189"/>
      <c r="EZ42" s="189"/>
      <c r="FA42" s="189"/>
      <c r="FB42" s="189"/>
      <c r="FC42" s="189"/>
      <c r="FD42" s="189"/>
      <c r="FE42" s="189"/>
      <c r="FF42" s="189"/>
      <c r="FG42" s="189"/>
      <c r="FH42" s="189"/>
      <c r="FI42" s="189"/>
      <c r="FJ42" s="189"/>
    </row>
    <row r="43" spans="1:166" s="98" customFormat="1" ht="12">
      <c r="A43" s="176"/>
      <c r="B43" s="177"/>
      <c r="C43" s="117" t="s">
        <v>511</v>
      </c>
      <c r="D43" s="190"/>
      <c r="E43" s="117"/>
      <c r="F43" s="190"/>
      <c r="G43" s="190"/>
      <c r="H43" s="117"/>
      <c r="I43" s="117" t="s">
        <v>511</v>
      </c>
      <c r="J43" s="117"/>
      <c r="K43" s="117"/>
      <c r="L43" s="190"/>
      <c r="N43" s="117" t="s">
        <v>511</v>
      </c>
      <c r="O43" s="117"/>
      <c r="Q43" s="117"/>
      <c r="R43" s="117"/>
      <c r="T43" s="117" t="s">
        <v>511</v>
      </c>
      <c r="U43" s="117"/>
      <c r="W43" s="117"/>
      <c r="Y43" s="189"/>
      <c r="Z43" s="117" t="s">
        <v>511</v>
      </c>
      <c r="AA43" s="189"/>
      <c r="AB43" s="189"/>
      <c r="AD43" s="117"/>
      <c r="AE43" s="190"/>
      <c r="AF43" s="117" t="s">
        <v>511</v>
      </c>
      <c r="AG43" s="190"/>
      <c r="AI43" s="189"/>
      <c r="AJ43" s="117"/>
      <c r="AK43" s="190"/>
      <c r="AL43" s="117" t="s">
        <v>511</v>
      </c>
      <c r="AN43" s="117"/>
      <c r="AO43" s="190"/>
      <c r="AQ43" s="117" t="s">
        <v>511</v>
      </c>
      <c r="AS43" s="117"/>
      <c r="AU43" s="189"/>
      <c r="AV43" s="117" t="s">
        <v>511</v>
      </c>
      <c r="AX43" s="189"/>
      <c r="AY43" s="117"/>
      <c r="BA43" s="117" t="s">
        <v>511</v>
      </c>
      <c r="BB43" s="117"/>
      <c r="BC43" s="117"/>
      <c r="BE43" s="189"/>
      <c r="BF43" s="191"/>
      <c r="BG43" s="117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89"/>
      <c r="CN43" s="189"/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89"/>
      <c r="DG43" s="189"/>
      <c r="DH43" s="189"/>
      <c r="DI43" s="189"/>
      <c r="DJ43" s="189"/>
      <c r="DK43" s="189"/>
      <c r="DL43" s="189"/>
      <c r="DM43" s="189"/>
      <c r="DN43" s="189"/>
      <c r="DO43" s="189"/>
      <c r="DP43" s="189"/>
      <c r="DQ43" s="189"/>
      <c r="DR43" s="189"/>
      <c r="DS43" s="189"/>
      <c r="DT43" s="189"/>
      <c r="DU43" s="189"/>
      <c r="DV43" s="189"/>
      <c r="DW43" s="189"/>
      <c r="DX43" s="189"/>
      <c r="DY43" s="189"/>
      <c r="DZ43" s="189"/>
      <c r="EA43" s="189"/>
      <c r="EB43" s="189"/>
      <c r="EC43" s="189"/>
      <c r="ED43" s="189"/>
      <c r="EE43" s="189"/>
      <c r="EF43" s="189"/>
      <c r="EG43" s="189"/>
      <c r="EH43" s="189"/>
      <c r="EI43" s="189"/>
      <c r="EJ43" s="189"/>
      <c r="EK43" s="189"/>
      <c r="EL43" s="189"/>
      <c r="EM43" s="189"/>
      <c r="EN43" s="189"/>
      <c r="EO43" s="189"/>
      <c r="EP43" s="189"/>
      <c r="EQ43" s="189"/>
      <c r="ER43" s="189"/>
      <c r="ES43" s="189"/>
      <c r="ET43" s="189"/>
      <c r="EU43" s="189"/>
      <c r="EV43" s="189"/>
      <c r="EW43" s="189"/>
      <c r="EX43" s="189"/>
      <c r="EY43" s="189"/>
      <c r="EZ43" s="189"/>
      <c r="FA43" s="189"/>
      <c r="FB43" s="189"/>
      <c r="FC43" s="189"/>
      <c r="FD43" s="189"/>
      <c r="FE43" s="189"/>
      <c r="FF43" s="189"/>
      <c r="FG43" s="189"/>
      <c r="FH43" s="189"/>
      <c r="FI43" s="189"/>
      <c r="FJ43" s="189"/>
    </row>
    <row r="44" spans="1:166" s="98" customFormat="1" ht="12">
      <c r="A44" s="176"/>
      <c r="B44" s="177"/>
      <c r="C44" s="117" t="s">
        <v>387</v>
      </c>
      <c r="D44" s="190"/>
      <c r="E44" s="117"/>
      <c r="F44" s="190"/>
      <c r="G44" s="190"/>
      <c r="H44" s="117"/>
      <c r="I44" s="117" t="s">
        <v>387</v>
      </c>
      <c r="J44" s="117"/>
      <c r="K44" s="117"/>
      <c r="L44" s="190"/>
      <c r="N44" s="117" t="s">
        <v>387</v>
      </c>
      <c r="O44" s="117"/>
      <c r="Q44" s="117"/>
      <c r="R44" s="117"/>
      <c r="T44" s="117" t="s">
        <v>387</v>
      </c>
      <c r="U44" s="117"/>
      <c r="W44" s="117"/>
      <c r="Y44" s="189"/>
      <c r="Z44" s="117" t="s">
        <v>387</v>
      </c>
      <c r="AA44" s="189"/>
      <c r="AB44" s="189"/>
      <c r="AD44" s="117"/>
      <c r="AE44" s="190"/>
      <c r="AF44" s="117" t="s">
        <v>387</v>
      </c>
      <c r="AG44" s="190"/>
      <c r="AI44" s="189"/>
      <c r="AJ44" s="117"/>
      <c r="AK44" s="190"/>
      <c r="AL44" s="117" t="s">
        <v>387</v>
      </c>
      <c r="AN44" s="117"/>
      <c r="AO44" s="190"/>
      <c r="AQ44" s="117" t="s">
        <v>387</v>
      </c>
      <c r="AS44" s="117"/>
      <c r="AU44" s="189"/>
      <c r="AV44" s="117" t="s">
        <v>387</v>
      </c>
      <c r="AX44" s="189"/>
      <c r="AY44" s="117"/>
      <c r="BA44" s="117" t="s">
        <v>387</v>
      </c>
      <c r="BB44" s="117"/>
      <c r="BC44" s="117"/>
      <c r="BE44" s="189"/>
      <c r="BF44" s="191"/>
      <c r="BG44" s="117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89"/>
      <c r="DG44" s="189"/>
      <c r="DH44" s="189"/>
      <c r="DI44" s="189"/>
      <c r="DJ44" s="189"/>
      <c r="DK44" s="189"/>
      <c r="DL44" s="189"/>
      <c r="DM44" s="189"/>
      <c r="DN44" s="189"/>
      <c r="DO44" s="189"/>
      <c r="DP44" s="189"/>
      <c r="DQ44" s="189"/>
      <c r="DR44" s="189"/>
      <c r="DS44" s="189"/>
      <c r="DT44" s="189"/>
      <c r="DU44" s="189"/>
      <c r="DV44" s="189"/>
      <c r="DW44" s="189"/>
      <c r="DX44" s="189"/>
      <c r="DY44" s="189"/>
      <c r="DZ44" s="189"/>
      <c r="EA44" s="189"/>
      <c r="EB44" s="189"/>
      <c r="EC44" s="189"/>
      <c r="ED44" s="189"/>
      <c r="EE44" s="189"/>
      <c r="EF44" s="189"/>
      <c r="EG44" s="189"/>
      <c r="EH44" s="189"/>
      <c r="EI44" s="189"/>
      <c r="EJ44" s="189"/>
      <c r="EK44" s="189"/>
      <c r="EL44" s="189"/>
      <c r="EM44" s="189"/>
      <c r="EN44" s="189"/>
      <c r="EO44" s="189"/>
      <c r="EP44" s="189"/>
      <c r="EQ44" s="189"/>
      <c r="ER44" s="189"/>
      <c r="ES44" s="189"/>
      <c r="ET44" s="189"/>
      <c r="EU44" s="189"/>
      <c r="EV44" s="189"/>
      <c r="EW44" s="189"/>
      <c r="EX44" s="189"/>
      <c r="EY44" s="189"/>
      <c r="EZ44" s="189"/>
      <c r="FA44" s="189"/>
      <c r="FB44" s="189"/>
      <c r="FC44" s="189"/>
      <c r="FD44" s="189"/>
      <c r="FE44" s="189"/>
      <c r="FF44" s="189"/>
      <c r="FG44" s="189"/>
      <c r="FH44" s="189"/>
      <c r="FI44" s="189"/>
      <c r="FJ44" s="189"/>
    </row>
    <row r="45" spans="1:166" s="98" customFormat="1" ht="12">
      <c r="A45" s="176"/>
      <c r="B45" s="177"/>
      <c r="C45" s="117" t="s">
        <v>388</v>
      </c>
      <c r="D45" s="190"/>
      <c r="E45" s="117"/>
      <c r="F45" s="190"/>
      <c r="G45" s="190"/>
      <c r="H45" s="117"/>
      <c r="I45" s="117" t="s">
        <v>388</v>
      </c>
      <c r="J45" s="117"/>
      <c r="K45" s="117"/>
      <c r="L45" s="190"/>
      <c r="N45" s="117" t="s">
        <v>388</v>
      </c>
      <c r="O45" s="117"/>
      <c r="Q45" s="117"/>
      <c r="R45" s="117"/>
      <c r="T45" s="117" t="s">
        <v>388</v>
      </c>
      <c r="U45" s="117"/>
      <c r="W45" s="117"/>
      <c r="Y45" s="189"/>
      <c r="Z45" s="117" t="s">
        <v>388</v>
      </c>
      <c r="AA45" s="189"/>
      <c r="AB45" s="189"/>
      <c r="AD45" s="117"/>
      <c r="AE45" s="190"/>
      <c r="AF45" s="117" t="s">
        <v>388</v>
      </c>
      <c r="AG45" s="190"/>
      <c r="AI45" s="189"/>
      <c r="AJ45" s="117"/>
      <c r="AK45" s="190"/>
      <c r="AL45" s="117" t="s">
        <v>388</v>
      </c>
      <c r="AN45" s="117"/>
      <c r="AO45" s="190"/>
      <c r="AQ45" s="117" t="s">
        <v>388</v>
      </c>
      <c r="AS45" s="117"/>
      <c r="AU45" s="189"/>
      <c r="AV45" s="117" t="s">
        <v>388</v>
      </c>
      <c r="AX45" s="189"/>
      <c r="AY45" s="117"/>
      <c r="BA45" s="117" t="s">
        <v>388</v>
      </c>
      <c r="BB45" s="117"/>
      <c r="BC45" s="117"/>
      <c r="BE45" s="189"/>
      <c r="BF45" s="191"/>
      <c r="BG45" s="117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  <c r="BS45" s="189"/>
      <c r="BT45" s="189"/>
      <c r="BU45" s="189"/>
      <c r="BV45" s="189"/>
      <c r="BW45" s="189"/>
      <c r="BX45" s="189"/>
      <c r="BY45" s="189"/>
      <c r="BZ45" s="189"/>
      <c r="CA45" s="189"/>
      <c r="CB45" s="189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89"/>
      <c r="DG45" s="189"/>
      <c r="DH45" s="189"/>
      <c r="DI45" s="189"/>
      <c r="DJ45" s="189"/>
      <c r="DK45" s="189"/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89"/>
      <c r="DX45" s="189"/>
      <c r="DY45" s="189"/>
      <c r="DZ45" s="189"/>
      <c r="EA45" s="189"/>
      <c r="EB45" s="189"/>
      <c r="EC45" s="189"/>
      <c r="ED45" s="189"/>
      <c r="EE45" s="189"/>
      <c r="EF45" s="189"/>
      <c r="EG45" s="189"/>
      <c r="EH45" s="189"/>
      <c r="EI45" s="189"/>
      <c r="EJ45" s="189"/>
      <c r="EK45" s="189"/>
      <c r="EL45" s="189"/>
      <c r="EM45" s="189"/>
      <c r="EN45" s="189"/>
      <c r="EO45" s="189"/>
      <c r="EP45" s="189"/>
      <c r="EQ45" s="189"/>
      <c r="ER45" s="189"/>
      <c r="ES45" s="189"/>
      <c r="ET45" s="189"/>
      <c r="EU45" s="189"/>
      <c r="EV45" s="189"/>
      <c r="EW45" s="189"/>
      <c r="EX45" s="189"/>
      <c r="EY45" s="189"/>
      <c r="EZ45" s="189"/>
      <c r="FA45" s="189"/>
      <c r="FB45" s="189"/>
      <c r="FC45" s="189"/>
      <c r="FD45" s="189"/>
      <c r="FE45" s="189"/>
      <c r="FF45" s="189"/>
      <c r="FG45" s="189"/>
      <c r="FH45" s="189"/>
      <c r="FI45" s="189"/>
      <c r="FJ45" s="189"/>
    </row>
    <row r="46" spans="1:166" s="98" customFormat="1" ht="12">
      <c r="A46" s="176"/>
      <c r="B46" s="177"/>
      <c r="C46" s="117" t="s">
        <v>512</v>
      </c>
      <c r="D46" s="190"/>
      <c r="E46" s="117"/>
      <c r="F46" s="190"/>
      <c r="G46" s="190"/>
      <c r="H46" s="117"/>
      <c r="I46" s="117" t="s">
        <v>512</v>
      </c>
      <c r="J46" s="117"/>
      <c r="K46" s="117"/>
      <c r="L46" s="190"/>
      <c r="N46" s="117" t="s">
        <v>512</v>
      </c>
      <c r="O46" s="117"/>
      <c r="Q46" s="117"/>
      <c r="R46" s="117"/>
      <c r="T46" s="117" t="s">
        <v>512</v>
      </c>
      <c r="U46" s="117"/>
      <c r="W46" s="117"/>
      <c r="Y46" s="189"/>
      <c r="Z46" s="117" t="s">
        <v>512</v>
      </c>
      <c r="AA46" s="189"/>
      <c r="AB46" s="189"/>
      <c r="AD46" s="117"/>
      <c r="AE46" s="190"/>
      <c r="AF46" s="117" t="s">
        <v>512</v>
      </c>
      <c r="AG46" s="190"/>
      <c r="AI46" s="189"/>
      <c r="AJ46" s="117"/>
      <c r="AK46" s="190"/>
      <c r="AL46" s="117" t="s">
        <v>512</v>
      </c>
      <c r="AN46" s="117"/>
      <c r="AO46" s="190"/>
      <c r="AQ46" s="117" t="s">
        <v>512</v>
      </c>
      <c r="AS46" s="117"/>
      <c r="AU46" s="189"/>
      <c r="AV46" s="117" t="s">
        <v>512</v>
      </c>
      <c r="AX46" s="189"/>
      <c r="AY46" s="117"/>
      <c r="BA46" s="117" t="s">
        <v>512</v>
      </c>
      <c r="BB46" s="117"/>
      <c r="BC46" s="117"/>
      <c r="BE46" s="189"/>
      <c r="BF46" s="191"/>
      <c r="BG46" s="117"/>
      <c r="BH46" s="189"/>
      <c r="BI46" s="189"/>
      <c r="BJ46" s="189"/>
      <c r="BK46" s="189"/>
      <c r="BL46" s="189"/>
      <c r="BM46" s="189"/>
      <c r="BN46" s="189"/>
      <c r="BO46" s="189"/>
      <c r="BP46" s="189"/>
      <c r="BQ46" s="189"/>
      <c r="BR46" s="189"/>
      <c r="BS46" s="189"/>
      <c r="BT46" s="189"/>
      <c r="BU46" s="189"/>
      <c r="BV46" s="189"/>
      <c r="BW46" s="189"/>
      <c r="BX46" s="189"/>
      <c r="BY46" s="189"/>
      <c r="BZ46" s="189"/>
      <c r="CA46" s="189"/>
      <c r="CB46" s="189"/>
      <c r="CC46" s="189"/>
      <c r="CD46" s="189"/>
      <c r="CE46" s="189"/>
      <c r="CF46" s="189"/>
      <c r="CG46" s="189"/>
      <c r="CH46" s="189"/>
      <c r="CI46" s="189"/>
      <c r="CJ46" s="189"/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  <c r="DD46" s="189"/>
      <c r="DE46" s="189"/>
      <c r="DF46" s="189"/>
      <c r="DG46" s="189"/>
      <c r="DH46" s="189"/>
      <c r="DI46" s="189"/>
      <c r="DJ46" s="189"/>
      <c r="DK46" s="189"/>
      <c r="DL46" s="189"/>
      <c r="DM46" s="189"/>
      <c r="DN46" s="189"/>
      <c r="DO46" s="189"/>
      <c r="DP46" s="189"/>
      <c r="DQ46" s="189"/>
      <c r="DR46" s="189"/>
      <c r="DS46" s="189"/>
      <c r="DT46" s="189"/>
      <c r="DU46" s="189"/>
      <c r="DV46" s="189"/>
      <c r="DW46" s="189"/>
      <c r="DX46" s="189"/>
      <c r="DY46" s="189"/>
      <c r="DZ46" s="189"/>
      <c r="EA46" s="189"/>
      <c r="EB46" s="189"/>
      <c r="EC46" s="189"/>
      <c r="ED46" s="189"/>
      <c r="EE46" s="189"/>
      <c r="EF46" s="189"/>
      <c r="EG46" s="189"/>
      <c r="EH46" s="189"/>
      <c r="EI46" s="189"/>
      <c r="EJ46" s="189"/>
      <c r="EK46" s="189"/>
      <c r="EL46" s="189"/>
      <c r="EM46" s="189"/>
      <c r="EN46" s="189"/>
      <c r="EO46" s="189"/>
      <c r="EP46" s="189"/>
      <c r="EQ46" s="189"/>
      <c r="ER46" s="189"/>
      <c r="ES46" s="189"/>
      <c r="ET46" s="189"/>
      <c r="EU46" s="189"/>
      <c r="EV46" s="189"/>
      <c r="EW46" s="189"/>
      <c r="EX46" s="189"/>
      <c r="EY46" s="189"/>
      <c r="EZ46" s="189"/>
      <c r="FA46" s="189"/>
      <c r="FB46" s="189"/>
      <c r="FC46" s="189"/>
      <c r="FD46" s="189"/>
      <c r="FE46" s="189"/>
      <c r="FF46" s="189"/>
      <c r="FG46" s="189"/>
      <c r="FH46" s="189"/>
      <c r="FI46" s="189"/>
      <c r="FJ46" s="189"/>
    </row>
    <row r="47" spans="1:166" s="98" customFormat="1" ht="12">
      <c r="A47" s="176"/>
      <c r="B47" s="177"/>
      <c r="C47" s="117" t="s">
        <v>513</v>
      </c>
      <c r="D47" s="190"/>
      <c r="E47" s="117"/>
      <c r="F47" s="190"/>
      <c r="G47" s="190"/>
      <c r="H47" s="117"/>
      <c r="I47" s="117" t="s">
        <v>513</v>
      </c>
      <c r="J47" s="117"/>
      <c r="K47" s="117"/>
      <c r="L47" s="190"/>
      <c r="N47" s="117" t="s">
        <v>513</v>
      </c>
      <c r="O47" s="117"/>
      <c r="Q47" s="117"/>
      <c r="R47" s="117"/>
      <c r="T47" s="117" t="s">
        <v>513</v>
      </c>
      <c r="U47" s="117"/>
      <c r="W47" s="117"/>
      <c r="Y47" s="189"/>
      <c r="Z47" s="117" t="s">
        <v>513</v>
      </c>
      <c r="AA47" s="189"/>
      <c r="AB47" s="189"/>
      <c r="AD47" s="117"/>
      <c r="AE47" s="190"/>
      <c r="AF47" s="117" t="s">
        <v>513</v>
      </c>
      <c r="AG47" s="190"/>
      <c r="AI47" s="189"/>
      <c r="AJ47" s="117"/>
      <c r="AK47" s="190"/>
      <c r="AL47" s="117" t="s">
        <v>513</v>
      </c>
      <c r="AN47" s="117"/>
      <c r="AO47" s="190"/>
      <c r="AQ47" s="117" t="s">
        <v>513</v>
      </c>
      <c r="AS47" s="117"/>
      <c r="AU47" s="189"/>
      <c r="AV47" s="117" t="s">
        <v>513</v>
      </c>
      <c r="AX47" s="189"/>
      <c r="AY47" s="117"/>
      <c r="BA47" s="117" t="s">
        <v>513</v>
      </c>
      <c r="BB47" s="117"/>
      <c r="BC47" s="117"/>
      <c r="BE47" s="189"/>
      <c r="BF47" s="191"/>
      <c r="BG47" s="117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G47" s="189"/>
      <c r="CH47" s="189"/>
      <c r="CI47" s="189"/>
      <c r="CJ47" s="189"/>
      <c r="CK47" s="189"/>
      <c r="CL47" s="189"/>
      <c r="CM47" s="189"/>
      <c r="CN47" s="189"/>
      <c r="CO47" s="189"/>
      <c r="CP47" s="189"/>
      <c r="CQ47" s="189"/>
      <c r="CR47" s="189"/>
      <c r="CS47" s="189"/>
      <c r="CT47" s="189"/>
      <c r="CU47" s="189"/>
      <c r="CV47" s="189"/>
      <c r="CW47" s="189"/>
      <c r="CX47" s="189"/>
      <c r="CY47" s="189"/>
      <c r="CZ47" s="189"/>
      <c r="DA47" s="189"/>
      <c r="DB47" s="189"/>
      <c r="DC47" s="189"/>
      <c r="DD47" s="189"/>
      <c r="DE47" s="189"/>
      <c r="DF47" s="189"/>
      <c r="DG47" s="189"/>
      <c r="DH47" s="189"/>
      <c r="DI47" s="189"/>
      <c r="DJ47" s="189"/>
      <c r="DK47" s="189"/>
      <c r="DL47" s="189"/>
      <c r="DM47" s="189"/>
      <c r="DN47" s="189"/>
      <c r="DO47" s="189"/>
      <c r="DP47" s="189"/>
      <c r="DQ47" s="189"/>
      <c r="DR47" s="189"/>
      <c r="DS47" s="189"/>
      <c r="DT47" s="189"/>
      <c r="DU47" s="189"/>
      <c r="DV47" s="189"/>
      <c r="DW47" s="189"/>
      <c r="DX47" s="189"/>
      <c r="DY47" s="189"/>
      <c r="DZ47" s="189"/>
      <c r="EA47" s="189"/>
      <c r="EB47" s="189"/>
      <c r="EC47" s="189"/>
      <c r="ED47" s="189"/>
      <c r="EE47" s="189"/>
      <c r="EF47" s="189"/>
      <c r="EG47" s="189"/>
      <c r="EH47" s="189"/>
      <c r="EI47" s="189"/>
      <c r="EJ47" s="189"/>
      <c r="EK47" s="189"/>
      <c r="EL47" s="189"/>
      <c r="EM47" s="189"/>
      <c r="EN47" s="189"/>
      <c r="EO47" s="189"/>
      <c r="EP47" s="189"/>
      <c r="EQ47" s="189"/>
      <c r="ER47" s="189"/>
      <c r="ES47" s="189"/>
      <c r="ET47" s="189"/>
      <c r="EU47" s="189"/>
      <c r="EV47" s="189"/>
      <c r="EW47" s="189"/>
      <c r="EX47" s="189"/>
      <c r="EY47" s="189"/>
      <c r="EZ47" s="189"/>
      <c r="FA47" s="189"/>
      <c r="FB47" s="189"/>
      <c r="FC47" s="189"/>
      <c r="FD47" s="189"/>
      <c r="FE47" s="189"/>
      <c r="FF47" s="189"/>
      <c r="FG47" s="189"/>
      <c r="FH47" s="189"/>
      <c r="FI47" s="189"/>
      <c r="FJ47" s="189"/>
    </row>
    <row r="48" spans="1:166" s="98" customFormat="1" ht="12">
      <c r="A48" s="176"/>
      <c r="B48" s="177"/>
      <c r="C48" s="117" t="s">
        <v>389</v>
      </c>
      <c r="D48" s="190"/>
      <c r="E48" s="117"/>
      <c r="F48" s="190"/>
      <c r="G48" s="190"/>
      <c r="H48" s="117"/>
      <c r="I48" s="117" t="s">
        <v>389</v>
      </c>
      <c r="J48" s="117"/>
      <c r="K48" s="117"/>
      <c r="L48" s="190"/>
      <c r="N48" s="117" t="s">
        <v>389</v>
      </c>
      <c r="O48" s="117"/>
      <c r="Q48" s="117"/>
      <c r="R48" s="117"/>
      <c r="T48" s="117" t="s">
        <v>389</v>
      </c>
      <c r="U48" s="117"/>
      <c r="W48" s="117"/>
      <c r="Y48" s="189"/>
      <c r="Z48" s="117" t="s">
        <v>389</v>
      </c>
      <c r="AA48" s="189"/>
      <c r="AB48" s="189"/>
      <c r="AD48" s="117"/>
      <c r="AE48" s="190"/>
      <c r="AF48" s="117" t="s">
        <v>389</v>
      </c>
      <c r="AG48" s="190"/>
      <c r="AI48" s="189"/>
      <c r="AJ48" s="117"/>
      <c r="AK48" s="190"/>
      <c r="AL48" s="117" t="s">
        <v>389</v>
      </c>
      <c r="AN48" s="117"/>
      <c r="AO48" s="190"/>
      <c r="AQ48" s="117" t="s">
        <v>389</v>
      </c>
      <c r="AS48" s="117"/>
      <c r="AU48" s="189"/>
      <c r="AV48" s="117" t="s">
        <v>389</v>
      </c>
      <c r="AX48" s="189"/>
      <c r="AY48" s="117"/>
      <c r="BA48" s="117" t="s">
        <v>389</v>
      </c>
      <c r="BB48" s="117"/>
      <c r="BC48" s="117"/>
      <c r="BE48" s="189"/>
      <c r="BF48" s="191"/>
      <c r="BG48" s="117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89"/>
      <c r="BV48" s="189"/>
      <c r="BW48" s="189"/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89"/>
      <c r="CM48" s="189"/>
      <c r="CN48" s="189"/>
      <c r="CO48" s="189"/>
      <c r="CP48" s="189"/>
      <c r="CQ48" s="189"/>
      <c r="CR48" s="189"/>
      <c r="CS48" s="189"/>
      <c r="CT48" s="189"/>
      <c r="CU48" s="189"/>
      <c r="CV48" s="189"/>
      <c r="CW48" s="189"/>
      <c r="CX48" s="189"/>
      <c r="CY48" s="189"/>
      <c r="CZ48" s="189"/>
      <c r="DA48" s="189"/>
      <c r="DB48" s="189"/>
      <c r="DC48" s="189"/>
      <c r="DD48" s="189"/>
      <c r="DE48" s="189"/>
      <c r="DF48" s="189"/>
      <c r="DG48" s="189"/>
      <c r="DH48" s="189"/>
      <c r="DI48" s="189"/>
      <c r="DJ48" s="189"/>
      <c r="DK48" s="189"/>
      <c r="DL48" s="189"/>
      <c r="DM48" s="189"/>
      <c r="DN48" s="189"/>
      <c r="DO48" s="189"/>
      <c r="DP48" s="189"/>
      <c r="DQ48" s="189"/>
      <c r="DR48" s="189"/>
      <c r="DS48" s="189"/>
      <c r="DT48" s="189"/>
      <c r="DU48" s="189"/>
      <c r="DV48" s="189"/>
      <c r="DW48" s="189"/>
      <c r="DX48" s="189"/>
      <c r="DY48" s="189"/>
      <c r="DZ48" s="189"/>
      <c r="EA48" s="189"/>
      <c r="EB48" s="189"/>
      <c r="EC48" s="189"/>
      <c r="ED48" s="189"/>
      <c r="EE48" s="189"/>
      <c r="EF48" s="189"/>
      <c r="EG48" s="189"/>
      <c r="EH48" s="189"/>
      <c r="EI48" s="189"/>
      <c r="EJ48" s="189"/>
      <c r="EK48" s="189"/>
      <c r="EL48" s="189"/>
      <c r="EM48" s="189"/>
      <c r="EN48" s="189"/>
      <c r="EO48" s="189"/>
      <c r="EP48" s="189"/>
      <c r="EQ48" s="189"/>
      <c r="ER48" s="189"/>
      <c r="ES48" s="189"/>
      <c r="ET48" s="189"/>
      <c r="EU48" s="189"/>
      <c r="EV48" s="189"/>
      <c r="EW48" s="189"/>
      <c r="EX48" s="189"/>
      <c r="EY48" s="189"/>
      <c r="EZ48" s="189"/>
      <c r="FA48" s="189"/>
      <c r="FB48" s="189"/>
      <c r="FC48" s="189"/>
      <c r="FD48" s="189"/>
      <c r="FE48" s="189"/>
      <c r="FF48" s="189"/>
      <c r="FG48" s="189"/>
      <c r="FH48" s="189"/>
      <c r="FI48" s="189"/>
      <c r="FJ48" s="189"/>
    </row>
    <row r="49" spans="1:166" s="98" customFormat="1" ht="12">
      <c r="A49" s="176"/>
      <c r="B49" s="177"/>
      <c r="C49" s="117" t="s">
        <v>514</v>
      </c>
      <c r="D49" s="190"/>
      <c r="E49" s="117"/>
      <c r="F49" s="190"/>
      <c r="G49" s="190"/>
      <c r="H49" s="117"/>
      <c r="I49" s="117" t="s">
        <v>514</v>
      </c>
      <c r="J49" s="117"/>
      <c r="K49" s="117"/>
      <c r="L49" s="190"/>
      <c r="N49" s="117" t="s">
        <v>514</v>
      </c>
      <c r="O49" s="117"/>
      <c r="Q49" s="117"/>
      <c r="R49" s="117"/>
      <c r="T49" s="117" t="s">
        <v>514</v>
      </c>
      <c r="U49" s="117"/>
      <c r="W49" s="117"/>
      <c r="Y49" s="189"/>
      <c r="Z49" s="117" t="s">
        <v>514</v>
      </c>
      <c r="AA49" s="189"/>
      <c r="AB49" s="189"/>
      <c r="AD49" s="117"/>
      <c r="AE49" s="190"/>
      <c r="AF49" s="117" t="s">
        <v>514</v>
      </c>
      <c r="AG49" s="190"/>
      <c r="AI49" s="189"/>
      <c r="AJ49" s="117"/>
      <c r="AK49" s="190"/>
      <c r="AL49" s="117" t="s">
        <v>514</v>
      </c>
      <c r="AN49" s="117"/>
      <c r="AO49" s="190"/>
      <c r="AQ49" s="117" t="s">
        <v>514</v>
      </c>
      <c r="AS49" s="117"/>
      <c r="AU49" s="189"/>
      <c r="AV49" s="117" t="s">
        <v>514</v>
      </c>
      <c r="AX49" s="189"/>
      <c r="AY49" s="117"/>
      <c r="BA49" s="117" t="s">
        <v>514</v>
      </c>
      <c r="BB49" s="117"/>
      <c r="BC49" s="117"/>
      <c r="BE49" s="189"/>
      <c r="BF49" s="191"/>
      <c r="BG49" s="117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89"/>
      <c r="DG49" s="189"/>
      <c r="DH49" s="189"/>
      <c r="DI49" s="189"/>
      <c r="DJ49" s="189"/>
      <c r="DK49" s="189"/>
      <c r="DL49" s="189"/>
      <c r="DM49" s="189"/>
      <c r="DN49" s="189"/>
      <c r="DO49" s="189"/>
      <c r="DP49" s="189"/>
      <c r="DQ49" s="189"/>
      <c r="DR49" s="189"/>
      <c r="DS49" s="189"/>
      <c r="DT49" s="189"/>
      <c r="DU49" s="189"/>
      <c r="DV49" s="189"/>
      <c r="DW49" s="189"/>
      <c r="DX49" s="189"/>
      <c r="DY49" s="189"/>
      <c r="DZ49" s="189"/>
      <c r="EA49" s="189"/>
      <c r="EB49" s="189"/>
      <c r="EC49" s="189"/>
      <c r="ED49" s="189"/>
      <c r="EE49" s="189"/>
      <c r="EF49" s="189"/>
      <c r="EG49" s="189"/>
      <c r="EH49" s="189"/>
      <c r="EI49" s="189"/>
      <c r="EJ49" s="189"/>
      <c r="EK49" s="189"/>
      <c r="EL49" s="189"/>
      <c r="EM49" s="189"/>
      <c r="EN49" s="189"/>
      <c r="EO49" s="189"/>
      <c r="EP49" s="189"/>
      <c r="EQ49" s="189"/>
      <c r="ER49" s="189"/>
      <c r="ES49" s="189"/>
      <c r="ET49" s="189"/>
      <c r="EU49" s="189"/>
      <c r="EV49" s="189"/>
      <c r="EW49" s="189"/>
      <c r="EX49" s="189"/>
      <c r="EY49" s="189"/>
      <c r="EZ49" s="189"/>
      <c r="FA49" s="189"/>
      <c r="FB49" s="189"/>
      <c r="FC49" s="189"/>
      <c r="FD49" s="189"/>
      <c r="FE49" s="189"/>
      <c r="FF49" s="189"/>
      <c r="FG49" s="189"/>
      <c r="FH49" s="189"/>
      <c r="FI49" s="189"/>
      <c r="FJ49" s="189"/>
    </row>
    <row r="50" spans="1:166" s="98" customFormat="1" ht="12">
      <c r="A50" s="136"/>
      <c r="B50" s="159"/>
      <c r="C50" s="117" t="s">
        <v>390</v>
      </c>
      <c r="D50" s="190"/>
      <c r="E50" s="117"/>
      <c r="F50" s="190"/>
      <c r="G50" s="190"/>
      <c r="H50" s="117"/>
      <c r="I50" s="117" t="s">
        <v>390</v>
      </c>
      <c r="J50" s="117"/>
      <c r="K50" s="117"/>
      <c r="L50" s="190"/>
      <c r="N50" s="117" t="s">
        <v>390</v>
      </c>
      <c r="O50" s="117"/>
      <c r="Q50" s="117"/>
      <c r="R50" s="117"/>
      <c r="T50" s="117" t="s">
        <v>390</v>
      </c>
      <c r="U50" s="117"/>
      <c r="W50" s="117"/>
      <c r="Y50" s="189"/>
      <c r="Z50" s="117" t="s">
        <v>390</v>
      </c>
      <c r="AA50" s="189"/>
      <c r="AB50" s="189"/>
      <c r="AD50" s="117"/>
      <c r="AE50" s="190"/>
      <c r="AF50" s="117" t="s">
        <v>390</v>
      </c>
      <c r="AG50" s="190"/>
      <c r="AI50" s="189"/>
      <c r="AJ50" s="117"/>
      <c r="AK50" s="190"/>
      <c r="AL50" s="117" t="s">
        <v>390</v>
      </c>
      <c r="AN50" s="117"/>
      <c r="AO50" s="190"/>
      <c r="AQ50" s="117" t="s">
        <v>390</v>
      </c>
      <c r="AS50" s="117"/>
      <c r="AU50" s="189"/>
      <c r="AV50" s="117" t="s">
        <v>390</v>
      </c>
      <c r="AX50" s="189"/>
      <c r="AY50" s="117"/>
      <c r="BA50" s="117" t="s">
        <v>390</v>
      </c>
      <c r="BB50" s="117"/>
      <c r="BC50" s="117"/>
      <c r="BE50" s="189"/>
      <c r="BF50" s="191"/>
      <c r="BG50" s="117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89"/>
      <c r="DC50" s="189"/>
      <c r="DD50" s="189"/>
      <c r="DE50" s="189"/>
      <c r="DF50" s="189"/>
      <c r="DG50" s="189"/>
      <c r="DH50" s="189"/>
      <c r="DI50" s="189"/>
      <c r="DJ50" s="189"/>
      <c r="DK50" s="189"/>
      <c r="DL50" s="189"/>
      <c r="DM50" s="189"/>
      <c r="DN50" s="189"/>
      <c r="DO50" s="189"/>
      <c r="DP50" s="189"/>
      <c r="DQ50" s="189"/>
      <c r="DR50" s="189"/>
      <c r="DS50" s="189"/>
      <c r="DT50" s="189"/>
      <c r="DU50" s="189"/>
      <c r="DV50" s="189"/>
      <c r="DW50" s="189"/>
      <c r="DX50" s="189"/>
      <c r="DY50" s="189"/>
      <c r="DZ50" s="189"/>
      <c r="EA50" s="189"/>
      <c r="EB50" s="189"/>
      <c r="EC50" s="189"/>
      <c r="ED50" s="189"/>
      <c r="EE50" s="189"/>
      <c r="EF50" s="189"/>
      <c r="EG50" s="189"/>
      <c r="EH50" s="189"/>
      <c r="EI50" s="189"/>
      <c r="EJ50" s="189"/>
      <c r="EK50" s="189"/>
      <c r="EL50" s="189"/>
      <c r="EM50" s="189"/>
      <c r="EN50" s="189"/>
      <c r="EO50" s="189"/>
      <c r="EP50" s="189"/>
      <c r="EQ50" s="189"/>
      <c r="ER50" s="189"/>
      <c r="ES50" s="189"/>
      <c r="ET50" s="189"/>
      <c r="EU50" s="189"/>
      <c r="EV50" s="189"/>
      <c r="EW50" s="189"/>
      <c r="EX50" s="189"/>
      <c r="EY50" s="189"/>
      <c r="EZ50" s="189"/>
      <c r="FA50" s="189"/>
      <c r="FB50" s="189"/>
      <c r="FC50" s="189"/>
      <c r="FD50" s="189"/>
      <c r="FE50" s="189"/>
      <c r="FF50" s="189"/>
      <c r="FG50" s="189"/>
      <c r="FH50" s="189"/>
      <c r="FI50" s="189"/>
      <c r="FJ50" s="189"/>
    </row>
    <row r="51" spans="1:166" s="60" customFormat="1" ht="12.75">
      <c r="A51" s="80"/>
      <c r="B51" s="165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9"/>
      <c r="N51" s="28"/>
      <c r="O51" s="28"/>
      <c r="P51" s="28"/>
      <c r="Q51" s="28"/>
      <c r="R51" s="28"/>
      <c r="S51" s="29"/>
      <c r="T51" s="29"/>
      <c r="U51" s="29"/>
      <c r="V51" s="28"/>
      <c r="W51" s="29"/>
      <c r="X51" s="29"/>
      <c r="Y51" s="29"/>
      <c r="Z51" s="29"/>
      <c r="AA51" s="29"/>
      <c r="AB51" s="29"/>
      <c r="AC51" s="29"/>
      <c r="AD51" s="29"/>
      <c r="AE51" s="28"/>
      <c r="AF51" s="28"/>
      <c r="AG51" s="29"/>
      <c r="AH51" s="29"/>
      <c r="AI51" s="29"/>
      <c r="AJ51" s="29"/>
      <c r="AK51" s="29"/>
      <c r="AL51" s="29"/>
      <c r="AM51" s="29"/>
      <c r="AN51" s="29"/>
      <c r="AO51" s="29"/>
      <c r="AP51" s="28"/>
      <c r="AQ51" s="29"/>
      <c r="AR51" s="29"/>
      <c r="AS51" s="28"/>
      <c r="AU51" s="29"/>
      <c r="AV51" s="29"/>
      <c r="AW51" s="117"/>
      <c r="AX51" s="29"/>
      <c r="AY51" s="29"/>
      <c r="AZ51" s="29"/>
      <c r="BA51" s="29"/>
      <c r="BB51" s="2"/>
      <c r="BD51" s="29"/>
      <c r="BE51" s="29"/>
      <c r="BF51" s="30"/>
      <c r="BG51" s="117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</row>
    <row r="52" spans="1:59" ht="12.75">
      <c r="A52" s="6"/>
      <c r="B52" s="62"/>
      <c r="C52" s="23"/>
      <c r="D52" s="23"/>
      <c r="G52" s="67"/>
      <c r="H52" s="67"/>
      <c r="I52" s="67"/>
      <c r="J52" s="67"/>
      <c r="L52" s="68"/>
      <c r="N52" s="7"/>
      <c r="Q52" s="7"/>
      <c r="R52" s="7"/>
      <c r="V52" s="7"/>
      <c r="W52" s="30"/>
      <c r="Y52" s="30"/>
      <c r="AA52" s="30"/>
      <c r="AB52" s="30"/>
      <c r="AC52" s="31"/>
      <c r="AD52" s="30"/>
      <c r="AF52" s="30"/>
      <c r="AI52" s="30"/>
      <c r="AL52" s="30"/>
      <c r="AM52" s="30"/>
      <c r="AN52" s="30"/>
      <c r="AO52" s="30"/>
      <c r="AP52" s="24"/>
      <c r="AQ52" s="23"/>
      <c r="AR52" s="23"/>
      <c r="AS52" s="6"/>
      <c r="AT52" s="30"/>
      <c r="AU52" s="30"/>
      <c r="AV52" s="23"/>
      <c r="AX52" s="31"/>
      <c r="AY52" s="30"/>
      <c r="AZ52" s="30"/>
      <c r="BA52" s="30"/>
      <c r="BF52" s="3"/>
      <c r="BG52" s="3"/>
    </row>
    <row r="53" spans="1:59" ht="12.75">
      <c r="A53" s="11" t="s">
        <v>276</v>
      </c>
      <c r="B53" s="62"/>
      <c r="C53" s="30"/>
      <c r="D53" s="30"/>
      <c r="E53" s="30"/>
      <c r="F53" s="30"/>
      <c r="K53" s="30"/>
      <c r="L53" s="30"/>
      <c r="M53" s="30"/>
      <c r="N53" s="7"/>
      <c r="Q53" s="7"/>
      <c r="R53" s="7"/>
      <c r="S53" s="30"/>
      <c r="T53" s="30"/>
      <c r="U53" s="30"/>
      <c r="V53" s="7"/>
      <c r="X53" s="30"/>
      <c r="Z53" s="30"/>
      <c r="AA53" s="30"/>
      <c r="AC53" s="30"/>
      <c r="AD53" s="30"/>
      <c r="AE53" s="7"/>
      <c r="AF53" s="30"/>
      <c r="AG53" s="30"/>
      <c r="AH53" s="30"/>
      <c r="AI53" s="30"/>
      <c r="AJ53" s="30"/>
      <c r="AL53" s="30"/>
      <c r="AM53" s="30"/>
      <c r="AN53" s="30"/>
      <c r="AO53" s="30"/>
      <c r="AP53" s="7"/>
      <c r="AQ53" s="30"/>
      <c r="AR53" s="30"/>
      <c r="AS53" s="7"/>
      <c r="AT53" s="30"/>
      <c r="AV53" s="30"/>
      <c r="BA53" s="30"/>
      <c r="BC53" s="30"/>
      <c r="BD53" s="30"/>
      <c r="BE53" s="30"/>
      <c r="BF53" s="3"/>
      <c r="BG53" s="3"/>
    </row>
    <row r="54" spans="1:59" ht="12.75">
      <c r="A54" s="11" t="s">
        <v>173</v>
      </c>
      <c r="B54" s="62"/>
      <c r="E54" s="30"/>
      <c r="F54" s="30"/>
      <c r="L54" s="30"/>
      <c r="M54" s="30"/>
      <c r="N54" s="7"/>
      <c r="Q54" s="7"/>
      <c r="R54" s="7"/>
      <c r="S54" s="30"/>
      <c r="T54" s="30"/>
      <c r="U54" s="30"/>
      <c r="V54" s="7"/>
      <c r="X54" s="30"/>
      <c r="Z54" s="30"/>
      <c r="AA54" s="30"/>
      <c r="AC54" s="30"/>
      <c r="AD54" s="30"/>
      <c r="AF54" s="30"/>
      <c r="AG54" s="30"/>
      <c r="AI54" s="30"/>
      <c r="AL54" s="30"/>
      <c r="AM54" s="30"/>
      <c r="AN54" s="30"/>
      <c r="AO54" s="30"/>
      <c r="AP54" s="7"/>
      <c r="AQ54" s="30"/>
      <c r="AR54" s="30"/>
      <c r="AT54" s="30"/>
      <c r="AV54" s="30"/>
      <c r="BA54" s="30"/>
      <c r="BC54" s="30"/>
      <c r="BE54" s="30"/>
      <c r="BF54" s="3"/>
      <c r="BG54" s="3"/>
    </row>
    <row r="55" spans="1:59" ht="12.75">
      <c r="A55" s="7" t="s">
        <v>352</v>
      </c>
      <c r="B55" s="62"/>
      <c r="C55" s="61">
        <f>+'4.1. Samtryggingard.'!C33-'4.1. Samtryggingard.'!C41</f>
        <v>24744283</v>
      </c>
      <c r="D55" s="61">
        <f>+'4.1. Samtryggingard.'!D33-'4.1. Samtryggingard.'!D41</f>
        <v>9982538</v>
      </c>
      <c r="E55" s="61">
        <f>+'4.1. Samtryggingard.'!E33-'4.1. Samtryggingard.'!E41</f>
        <v>31704020</v>
      </c>
      <c r="F55" s="61">
        <f>+'4.1. Samtryggingard.'!F33-'4.1. Samtryggingard.'!F41</f>
        <v>33018620</v>
      </c>
      <c r="G55" s="61">
        <f>+'4.1. Samtryggingard.'!G33-'4.1. Samtryggingard.'!G41</f>
        <v>9519060</v>
      </c>
      <c r="H55" s="61">
        <f>+'4.1. Samtryggingard.'!H33-'4.1. Samtryggingard.'!H41</f>
        <v>410233</v>
      </c>
      <c r="I55" s="61">
        <f>+'4.1. Samtryggingard.'!I33-'4.1. Samtryggingard.'!I41</f>
        <v>7228194</v>
      </c>
      <c r="J55" s="61">
        <f>+'4.1. Samtryggingard.'!J33-'4.1. Samtryggingard.'!J41</f>
        <v>925903</v>
      </c>
      <c r="K55" s="61">
        <f>+'4.1. Samtryggingard.'!K33-'4.1. Samtryggingard.'!K41</f>
        <v>976905</v>
      </c>
      <c r="L55" s="61">
        <f>+'4.1. Samtryggingard.'!L33-'4.1. Samtryggingard.'!L41</f>
        <v>6232899</v>
      </c>
      <c r="M55" s="61">
        <f>+'4.1. Samtryggingard.'!M33-'4.1. Samtryggingard.'!M41</f>
        <v>4430514</v>
      </c>
      <c r="N55" s="61">
        <f>+'4.1. Samtryggingard.'!N33-'4.1. Samtryggingard.'!N41</f>
        <v>3930910</v>
      </c>
      <c r="O55" s="61">
        <f>+'4.1. Samtryggingard.'!O33-'4.1. Samtryggingard.'!O41</f>
        <v>448851</v>
      </c>
      <c r="P55" s="61">
        <f>+'4.1. Samtryggingard.'!P33-'4.1. Samtryggingard.'!P41</f>
        <v>1822767</v>
      </c>
      <c r="Q55" s="61">
        <f>+'4.1. Samtryggingard.'!Q33-'4.1. Samtryggingard.'!Q41</f>
        <v>975850</v>
      </c>
      <c r="R55" s="61">
        <f>+'4.1. Samtryggingard.'!R33-'4.1. Samtryggingard.'!R41</f>
        <v>2550955</v>
      </c>
      <c r="S55" s="61">
        <f>+'4.1. Samtryggingard.'!S33-'4.1. Samtryggingard.'!S41</f>
        <v>3166289</v>
      </c>
      <c r="T55" s="61">
        <f>+'4.1. Samtryggingard.'!T33-'4.1. Samtryggingard.'!T41</f>
        <v>3966826</v>
      </c>
      <c r="U55" s="61">
        <f>+'4.1. Samtryggingard.'!U33-'4.1. Samtryggingard.'!U41</f>
        <v>2666263</v>
      </c>
      <c r="V55" s="61">
        <f>+'4.1. Samtryggingard.'!V33-'4.1. Samtryggingard.'!V41</f>
        <v>2683938</v>
      </c>
      <c r="W55" s="61">
        <f>+'4.1. Samtryggingard.'!W33-'4.1. Samtryggingard.'!W41</f>
        <v>2886693</v>
      </c>
      <c r="X55" s="61">
        <f>+'4.1. Samtryggingard.'!X33-'4.1. Samtryggingard.'!X41</f>
        <v>1980789</v>
      </c>
      <c r="Y55" s="61">
        <f>+'4.1. Samtryggingard.'!Y33-'4.1. Samtryggingard.'!Y41</f>
        <v>2555564</v>
      </c>
      <c r="Z55" s="61">
        <f>+'4.1. Samtryggingard.'!Z33-'4.1. Samtryggingard.'!Z41</f>
        <v>1442533</v>
      </c>
      <c r="AA55" s="61">
        <f>+'4.1. Samtryggingard.'!AA33-'4.1. Samtryggingard.'!AA41</f>
        <v>118451</v>
      </c>
      <c r="AB55" s="61">
        <f>+'4.1. Samtryggingard.'!AB33-'4.1. Samtryggingard.'!AB41</f>
        <v>166505</v>
      </c>
      <c r="AC55" s="61">
        <f>+'4.1. Samtryggingard.'!AC33-'4.1. Samtryggingard.'!AC41</f>
        <v>1680906</v>
      </c>
      <c r="AD55" s="61">
        <f>+'4.1. Samtryggingard.'!AD33-'4.1. Samtryggingard.'!AD41</f>
        <v>1238864</v>
      </c>
      <c r="AE55" s="61">
        <f>+'4.1. Samtryggingard.'!AE33-'4.1. Samtryggingard.'!AE41</f>
        <v>838059</v>
      </c>
      <c r="AF55" s="61">
        <f>+'4.1. Samtryggingard.'!AF33-'4.1. Samtryggingard.'!AF41</f>
        <v>1847144</v>
      </c>
      <c r="AG55" s="61">
        <f>+'4.1. Samtryggingard.'!AG33-'4.1. Samtryggingard.'!AG41</f>
        <v>278362</v>
      </c>
      <c r="AH55" s="61">
        <f>+'4.1. Samtryggingard.'!AH33-'4.1. Samtryggingard.'!AH41</f>
        <v>536301</v>
      </c>
      <c r="AI55" s="61">
        <f>+'4.1. Samtryggingard.'!AI33-'4.1. Samtryggingard.'!AI41</f>
        <v>15116</v>
      </c>
      <c r="AJ55" s="61">
        <f>+'4.1. Samtryggingard.'!AJ33-'4.1. Samtryggingard.'!AJ41</f>
        <v>295653</v>
      </c>
      <c r="AK55" s="61">
        <f>+'4.1. Samtryggingard.'!AK33-'4.1. Samtryggingard.'!AK41</f>
        <v>323644</v>
      </c>
      <c r="AL55" s="61">
        <f>+'4.1. Samtryggingard.'!AL33-'4.1. Samtryggingard.'!AL41</f>
        <v>326831</v>
      </c>
      <c r="AM55" s="61">
        <f>+'4.1. Samtryggingard.'!AM33-'4.1. Samtryggingard.'!AM41</f>
        <v>242258</v>
      </c>
      <c r="AN55" s="61">
        <f>+'4.1. Samtryggingard.'!AN33-'4.1. Samtryggingard.'!AN41</f>
        <v>25306</v>
      </c>
      <c r="AO55" s="61">
        <f>+'4.1. Samtryggingard.'!AO33-'4.1. Samtryggingard.'!AO41</f>
        <v>329313</v>
      </c>
      <c r="AP55" s="61">
        <f>+'4.1. Samtryggingard.'!AP33-'4.1. Samtryggingard.'!AP41</f>
        <v>243600</v>
      </c>
      <c r="AQ55" s="61">
        <f>+'4.1. Samtryggingard.'!AQ33-'4.1. Samtryggingard.'!AQ41</f>
        <v>184074</v>
      </c>
      <c r="AR55" s="61">
        <f>+'4.1. Samtryggingard.'!AR33-'4.1. Samtryggingard.'!AR41</f>
        <v>131676</v>
      </c>
      <c r="AS55" s="61">
        <f>+'4.1. Samtryggingard.'!AS33-'4.1. Samtryggingard.'!AS41</f>
        <v>73110</v>
      </c>
      <c r="AT55" s="61">
        <f>+'4.1. Samtryggingard.'!AT33-'4.1. Samtryggingard.'!AT41</f>
        <v>75410</v>
      </c>
      <c r="AU55" s="61">
        <f>+'4.1. Samtryggingard.'!AU33-'4.1. Samtryggingard.'!AU41</f>
        <v>73890</v>
      </c>
      <c r="AV55" s="61">
        <f>+'4.1. Samtryggingard.'!AV33-'4.1. Samtryggingard.'!AV41</f>
        <v>47952</v>
      </c>
      <c r="AW55" s="61">
        <f>+'4.1. Samtryggingard.'!AW33-'4.1. Samtryggingard.'!AW41</f>
        <v>39621</v>
      </c>
      <c r="AX55" s="61">
        <f>+'4.1. Samtryggingard.'!AX33-'4.1. Samtryggingard.'!AX41</f>
        <v>29943</v>
      </c>
      <c r="AY55" s="61">
        <f>+'4.1. Samtryggingard.'!AY33-'4.1. Samtryggingard.'!AY41</f>
        <v>10794</v>
      </c>
      <c r="AZ55" s="61">
        <f>+'4.1. Samtryggingard.'!AZ33-'4.1. Samtryggingard.'!AZ41</f>
        <v>5984</v>
      </c>
      <c r="BA55" s="61">
        <f>+'4.1. Samtryggingard.'!BA33-'4.1. Samtryggingard.'!BA41</f>
        <v>-7865</v>
      </c>
      <c r="BB55" s="61">
        <f>+'4.1. Samtryggingard.'!BB33-'4.1. Samtryggingard.'!BB41</f>
        <v>640</v>
      </c>
      <c r="BC55" s="61"/>
      <c r="BD55" s="61">
        <f>+'4.1. Samtryggingard.'!BD33-'4.1. Samtryggingard.'!BD41</f>
        <v>169422939</v>
      </c>
      <c r="BE55" s="61"/>
      <c r="BF55" s="61">
        <f>+'4.1. Samtryggingard.'!BF33-'4.1. Samtryggingard.'!BF41</f>
        <v>29823626</v>
      </c>
      <c r="BG55" s="61">
        <f>+'4.1. Samtryggingard.'!BG33-'4.1. Samtryggingard.'!BG41</f>
        <v>139599313</v>
      </c>
    </row>
    <row r="56" spans="1:59" ht="12.75">
      <c r="A56" s="7" t="s">
        <v>353</v>
      </c>
      <c r="B56" s="62"/>
      <c r="C56" s="41">
        <f>+'4.1. Samtryggingard.'!C46-'4.1. Samtryggingard.'!C48+'4.1. Samtryggingard.'!C50</f>
        <v>168025</v>
      </c>
      <c r="D56" s="41">
        <f>+'4.1. Samtryggingard.'!D46-'4.1. Samtryggingard.'!D48+'4.1. Samtryggingard.'!D50</f>
        <v>51220</v>
      </c>
      <c r="E56" s="41">
        <f>+'4.1. Samtryggingard.'!E46-'4.1. Samtryggingard.'!E48+'4.1. Samtryggingard.'!E50</f>
        <v>105917</v>
      </c>
      <c r="F56" s="41">
        <f>+'4.1. Samtryggingard.'!F46-'4.1. Samtryggingard.'!F48+'4.1. Samtryggingard.'!F50</f>
        <v>171746</v>
      </c>
      <c r="G56" s="41">
        <f>+'4.1. Samtryggingard.'!G46-'4.1. Samtryggingard.'!G48+'4.1. Samtryggingard.'!G50</f>
        <v>86939</v>
      </c>
      <c r="H56" s="41">
        <f>+'4.1. Samtryggingard.'!H46-'4.1. Samtryggingard.'!H48+'4.1. Samtryggingard.'!H50</f>
        <v>4869</v>
      </c>
      <c r="I56" s="41">
        <f>+'4.1. Samtryggingard.'!I46-'4.1. Samtryggingard.'!I48+'4.1. Samtryggingard.'!I50</f>
        <v>55862</v>
      </c>
      <c r="J56" s="41">
        <f>+'4.1. Samtryggingard.'!J46-'4.1. Samtryggingard.'!J48+'4.1. Samtryggingard.'!J50</f>
        <v>13257</v>
      </c>
      <c r="K56" s="41">
        <f>+'4.1. Samtryggingard.'!K46-'4.1. Samtryggingard.'!K48+'4.1. Samtryggingard.'!K50</f>
        <v>13054</v>
      </c>
      <c r="L56" s="41">
        <f>+'4.1. Samtryggingard.'!L46-'4.1. Samtryggingard.'!L48+'4.1. Samtryggingard.'!L50</f>
        <v>56364</v>
      </c>
      <c r="M56" s="41">
        <f>+'4.1. Samtryggingard.'!M46-'4.1. Samtryggingard.'!M48+'4.1. Samtryggingard.'!M50</f>
        <v>50803</v>
      </c>
      <c r="N56" s="41">
        <f>+'4.1. Samtryggingard.'!N46-'4.1. Samtryggingard.'!N48+'4.1. Samtryggingard.'!N50</f>
        <v>30220</v>
      </c>
      <c r="O56" s="41">
        <f>+'4.1. Samtryggingard.'!O46-'4.1. Samtryggingard.'!O48+'4.1. Samtryggingard.'!O50</f>
        <v>18246</v>
      </c>
      <c r="P56" s="41">
        <f>+'4.1. Samtryggingard.'!P46-'4.1. Samtryggingard.'!P48+'4.1. Samtryggingard.'!P50</f>
        <v>32671</v>
      </c>
      <c r="Q56" s="41">
        <f>+'4.1. Samtryggingard.'!Q46-'4.1. Samtryggingard.'!Q48+'4.1. Samtryggingard.'!Q50</f>
        <v>10772</v>
      </c>
      <c r="R56" s="41">
        <f>+'4.1. Samtryggingard.'!R46-'4.1. Samtryggingard.'!R48+'4.1. Samtryggingard.'!R50</f>
        <v>52313</v>
      </c>
      <c r="S56" s="41">
        <f>+'4.1. Samtryggingard.'!S46-'4.1. Samtryggingard.'!S48+'4.1. Samtryggingard.'!S50</f>
        <v>18826</v>
      </c>
      <c r="T56" s="41">
        <f>+'4.1. Samtryggingard.'!T46-'4.1. Samtryggingard.'!T48+'4.1. Samtryggingard.'!T50</f>
        <v>46205</v>
      </c>
      <c r="U56" s="41">
        <f>+'4.1. Samtryggingard.'!U46-'4.1. Samtryggingard.'!U48+'4.1. Samtryggingard.'!U50</f>
        <v>24441</v>
      </c>
      <c r="V56" s="41">
        <f>+'4.1. Samtryggingard.'!V46-'4.1. Samtryggingard.'!V48+'4.1. Samtryggingard.'!V50</f>
        <v>39421</v>
      </c>
      <c r="W56" s="41">
        <f>+'4.1. Samtryggingard.'!W46-'4.1. Samtryggingard.'!W48+'4.1. Samtryggingard.'!W50</f>
        <v>19997</v>
      </c>
      <c r="X56" s="41">
        <f>+'4.1. Samtryggingard.'!X46-'4.1. Samtryggingard.'!X48+'4.1. Samtryggingard.'!X50</f>
        <v>31679</v>
      </c>
      <c r="Y56" s="41">
        <f>+'4.1. Samtryggingard.'!Y46-'4.1. Samtryggingard.'!Y48+'4.1. Samtryggingard.'!Y50</f>
        <v>25389</v>
      </c>
      <c r="Z56" s="41">
        <f>+'4.1. Samtryggingard.'!Z46-'4.1. Samtryggingard.'!Z48+'4.1. Samtryggingard.'!Z50</f>
        <v>44480</v>
      </c>
      <c r="AA56" s="41">
        <f>+'4.1. Samtryggingard.'!AA46-'4.1. Samtryggingard.'!AA48+'4.1. Samtryggingard.'!AA50</f>
        <v>3652</v>
      </c>
      <c r="AB56" s="41">
        <f>+'4.1. Samtryggingard.'!AB46-'4.1. Samtryggingard.'!AB48+'4.1. Samtryggingard.'!AB50</f>
        <v>3799</v>
      </c>
      <c r="AC56" s="41">
        <f>+'4.1. Samtryggingard.'!AC46-'4.1. Samtryggingard.'!AC48+'4.1. Samtryggingard.'!AC50</f>
        <v>18610</v>
      </c>
      <c r="AD56" s="41">
        <f>+'4.1. Samtryggingard.'!AD46-'4.1. Samtryggingard.'!AD48+'4.1. Samtryggingard.'!AD50</f>
        <v>9079</v>
      </c>
      <c r="AE56" s="41">
        <f>+'4.1. Samtryggingard.'!AE46-'4.1. Samtryggingard.'!AE48+'4.1. Samtryggingard.'!AE50</f>
        <v>43295</v>
      </c>
      <c r="AF56" s="41">
        <f>+'4.1. Samtryggingard.'!AF46-'4.1. Samtryggingard.'!AF48+'4.1. Samtryggingard.'!AF50</f>
        <v>1791</v>
      </c>
      <c r="AG56" s="41">
        <f>+'4.1. Samtryggingard.'!AG46-'4.1. Samtryggingard.'!AG48+'4.1. Samtryggingard.'!AG50</f>
        <v>4043</v>
      </c>
      <c r="AH56" s="41">
        <f>+'4.1. Samtryggingard.'!AH46-'4.1. Samtryggingard.'!AH48+'4.1. Samtryggingard.'!AH50</f>
        <v>6029</v>
      </c>
      <c r="AI56" s="41">
        <f>+'4.1. Samtryggingard.'!AI46-'4.1. Samtryggingard.'!AI48+'4.1. Samtryggingard.'!AI50</f>
        <v>561</v>
      </c>
      <c r="AJ56" s="41">
        <f>+'4.1. Samtryggingard.'!AJ46-'4.1. Samtryggingard.'!AJ48+'4.1. Samtryggingard.'!AJ50</f>
        <v>-38</v>
      </c>
      <c r="AK56" s="41">
        <f>+'4.1. Samtryggingard.'!AK46-'4.1. Samtryggingard.'!AK48+'4.1. Samtryggingard.'!AK50</f>
        <v>7250</v>
      </c>
      <c r="AL56" s="41">
        <f>+'4.1. Samtryggingard.'!AL46-'4.1. Samtryggingard.'!AL48+'4.1. Samtryggingard.'!AL50</f>
        <v>911</v>
      </c>
      <c r="AM56" s="41">
        <f>+'4.1. Samtryggingard.'!AM46-'4.1. Samtryggingard.'!AM48+'4.1. Samtryggingard.'!AM50</f>
        <v>7452</v>
      </c>
      <c r="AN56" s="41">
        <f>+'4.1. Samtryggingard.'!AN46-'4.1. Samtryggingard.'!AN48+'4.1. Samtryggingard.'!AN50</f>
        <v>1184</v>
      </c>
      <c r="AO56" s="41">
        <f>+'4.1. Samtryggingard.'!AO46-'4.1. Samtryggingard.'!AO48+'4.1. Samtryggingard.'!AO50</f>
        <v>-5168</v>
      </c>
      <c r="AP56" s="41">
        <f>+'4.1. Samtryggingard.'!AP46-'4.1. Samtryggingard.'!AP48+'4.1. Samtryggingard.'!AP50</f>
        <v>7397</v>
      </c>
      <c r="AQ56" s="41">
        <f>+'4.1. Samtryggingard.'!AQ46-'4.1. Samtryggingard.'!AQ48+'4.1. Samtryggingard.'!AQ50</f>
        <v>2101</v>
      </c>
      <c r="AR56" s="41">
        <f>+'4.1. Samtryggingard.'!AR46-'4.1. Samtryggingard.'!AR48+'4.1. Samtryggingard.'!AR50</f>
        <v>1026</v>
      </c>
      <c r="AS56" s="41">
        <f>+'4.1. Samtryggingard.'!AS46-'4.1. Samtryggingard.'!AS48+'4.1. Samtryggingard.'!AS50</f>
        <v>830</v>
      </c>
      <c r="AT56" s="41">
        <f>+'4.1. Samtryggingard.'!AT46-'4.1. Samtryggingard.'!AT48+'4.1. Samtryggingard.'!AT50</f>
        <v>2556</v>
      </c>
      <c r="AU56" s="41">
        <f>+'4.1. Samtryggingard.'!AU46-'4.1. Samtryggingard.'!AU48+'4.1. Samtryggingard.'!AU50</f>
        <v>1882</v>
      </c>
      <c r="AV56" s="41">
        <f>+'4.1. Samtryggingard.'!AV46-'4.1. Samtryggingard.'!AV48+'4.1. Samtryggingard.'!AV50</f>
        <v>1149</v>
      </c>
      <c r="AW56" s="41">
        <f>+'4.1. Samtryggingard.'!AW46-'4.1. Samtryggingard.'!AW48+'4.1. Samtryggingard.'!AW50</f>
        <v>224</v>
      </c>
      <c r="AX56" s="41">
        <f>+'4.1. Samtryggingard.'!AX46-'4.1. Samtryggingard.'!AX48+'4.1. Samtryggingard.'!AX50</f>
        <v>2760</v>
      </c>
      <c r="AY56" s="41">
        <f>+'4.1. Samtryggingard.'!AY46-'4.1. Samtryggingard.'!AY48+'4.1. Samtryggingard.'!AY50</f>
        <v>1610</v>
      </c>
      <c r="AZ56" s="41">
        <f>+'4.1. Samtryggingard.'!AZ46-'4.1. Samtryggingard.'!AZ48+'4.1. Samtryggingard.'!AZ50</f>
        <v>2568</v>
      </c>
      <c r="BA56" s="41">
        <f>+'4.1. Samtryggingard.'!BA46-'4.1. Samtryggingard.'!BA48+'4.1. Samtryggingard.'!BA50</f>
        <v>895</v>
      </c>
      <c r="BB56" s="41">
        <f>+'4.1. Samtryggingard.'!BB46-'4.1. Samtryggingard.'!BB48+'4.1. Samtryggingard.'!BB50</f>
        <v>196</v>
      </c>
      <c r="BC56" s="41"/>
      <c r="BD56" s="41">
        <f>+'4.1. Samtryggingard.'!BD46-'4.1. Samtryggingard.'!BD48+'4.1. Samtryggingard.'!BD50</f>
        <v>1300360</v>
      </c>
      <c r="BE56" s="41"/>
      <c r="BF56" s="41">
        <f>+'4.1. Samtryggingard.'!BF46-'4.1. Samtryggingard.'!BF48+'4.1. Samtryggingard.'!BF50</f>
        <v>257017</v>
      </c>
      <c r="BG56" s="41">
        <f>+'4.1. Samtryggingard.'!BG46-'4.1. Samtryggingard.'!BG48+'4.1. Samtryggingard.'!BG50</f>
        <v>1043343</v>
      </c>
    </row>
    <row r="57" spans="1:45" ht="12.75">
      <c r="A57" s="4"/>
      <c r="B57" s="62"/>
      <c r="N57" s="2"/>
      <c r="O57" s="2"/>
      <c r="P57" s="2"/>
      <c r="Q57" s="2"/>
      <c r="R57" s="2"/>
      <c r="V57" s="2"/>
      <c r="AE57" s="2"/>
      <c r="AP57" s="2"/>
      <c r="AS57" s="2"/>
    </row>
    <row r="58" spans="1:59" ht="12.75">
      <c r="A58" s="7" t="s">
        <v>277</v>
      </c>
      <c r="B58" s="62"/>
      <c r="C58" s="61">
        <f>+'4.1. Samtryggingard.'!C63+'4.1. Samtryggingard.'!C65-('4.2 Kennitölur (samtr)'!C55-'4.2 Kennitölur (samtr)'!C56)</f>
        <v>259267507</v>
      </c>
      <c r="D58" s="61">
        <f>+'4.1. Samtryggingard.'!D63+'4.1. Samtryggingard.'!D65-('4.2 Kennitölur (samtr)'!D55-'4.2 Kennitölur (samtr)'!D56)</f>
        <v>106027769</v>
      </c>
      <c r="E58" s="61">
        <f>+'4.1. Samtryggingard.'!E63+'4.1. Samtryggingard.'!E65-('4.2 Kennitölur (samtr)'!E55-'4.2 Kennitölur (samtr)'!E56)</f>
        <v>302988334</v>
      </c>
      <c r="F58" s="61">
        <f>+'4.1. Samtryggingard.'!F63+'4.1. Samtryggingard.'!F65-('4.2 Kennitölur (samtr)'!F55-'4.2 Kennitölur (samtr)'!F56)</f>
        <v>291386988</v>
      </c>
      <c r="G58" s="61">
        <f>+'4.1. Samtryggingard.'!G63+'4.1. Samtryggingard.'!G65-('4.2 Kennitölur (samtr)'!G55-'4.2 Kennitölur (samtr)'!G56)</f>
        <v>113194113</v>
      </c>
      <c r="H58" s="61">
        <f>+'4.1. Samtryggingard.'!H63+'4.1. Samtryggingard.'!H65-('4.2 Kennitölur (samtr)'!H55-'4.2 Kennitölur (samtr)'!H56)</f>
        <v>4863250</v>
      </c>
      <c r="I58" s="61">
        <f>+'4.1. Samtryggingard.'!I63+'4.1. Samtryggingard.'!I65-('4.2 Kennitölur (samtr)'!I55-'4.2 Kennitölur (samtr)'!I56)</f>
        <v>76715859</v>
      </c>
      <c r="J58" s="61">
        <f>+'4.1. Samtryggingard.'!J63+'4.1. Samtryggingard.'!J65-('4.2 Kennitölur (samtr)'!J55-'4.2 Kennitölur (samtr)'!J56)</f>
        <v>11301675</v>
      </c>
      <c r="K58" s="61">
        <f>+'4.1. Samtryggingard.'!K63+'4.1. Samtryggingard.'!K65-('4.2 Kennitölur (samtr)'!K55-'4.2 Kennitölur (samtr)'!K56)</f>
        <v>14116601</v>
      </c>
      <c r="L58" s="61">
        <f>+'4.1. Samtryggingard.'!L63+'4.1. Samtryggingard.'!L65-('4.2 Kennitölur (samtr)'!L55-'4.2 Kennitölur (samtr)'!L56)</f>
        <v>68761809</v>
      </c>
      <c r="M58" s="61">
        <f>+'4.1. Samtryggingard.'!M63+'4.1. Samtryggingard.'!M65-('4.2 Kennitölur (samtr)'!M55-'4.2 Kennitölur (samtr)'!M56)</f>
        <v>54907887</v>
      </c>
      <c r="N58" s="61">
        <f>+'4.1. Samtryggingard.'!N63+'4.1. Samtryggingard.'!N65-('4.2 Kennitölur (samtr)'!N55-'4.2 Kennitölur (samtr)'!N56)</f>
        <v>41106031</v>
      </c>
      <c r="O58" s="61">
        <f>+'4.1. Samtryggingard.'!O63+'4.1. Samtryggingard.'!O65-('4.2 Kennitölur (samtr)'!O55-'4.2 Kennitölur (samtr)'!O56)</f>
        <v>4734390</v>
      </c>
      <c r="P58" s="61">
        <f>+'4.1. Samtryggingard.'!P63+'4.1. Samtryggingard.'!P65-('4.2 Kennitölur (samtr)'!P55-'4.2 Kennitölur (samtr)'!P56)</f>
        <v>38963681</v>
      </c>
      <c r="Q58" s="61">
        <f>+'4.1. Samtryggingard.'!Q63+'4.1. Samtryggingard.'!Q65-('4.2 Kennitölur (samtr)'!Q55-'4.2 Kennitölur (samtr)'!Q56)</f>
        <v>12522147</v>
      </c>
      <c r="R58" s="61">
        <f>+'4.1. Samtryggingard.'!R63+'4.1. Samtryggingard.'!R65-('4.2 Kennitölur (samtr)'!R55-'4.2 Kennitölur (samtr)'!R56)</f>
        <v>46377993</v>
      </c>
      <c r="S58" s="61">
        <f>+'4.1. Samtryggingard.'!S63+'4.1. Samtryggingard.'!S65-('4.2 Kennitölur (samtr)'!S55-'4.2 Kennitölur (samtr)'!S56)</f>
        <v>37663014</v>
      </c>
      <c r="T58" s="61">
        <f>+'4.1. Samtryggingard.'!T63+'4.1. Samtryggingard.'!T65-('4.2 Kennitölur (samtr)'!T55-'4.2 Kennitölur (samtr)'!T56)</f>
        <v>35544399</v>
      </c>
      <c r="U58" s="61">
        <f>+'4.1. Samtryggingard.'!U63+'4.1. Samtryggingard.'!U65-('4.2 Kennitölur (samtr)'!U55-'4.2 Kennitölur (samtr)'!U56)</f>
        <v>37573133</v>
      </c>
      <c r="V58" s="61">
        <f>+'4.1. Samtryggingard.'!V63+'4.1. Samtryggingard.'!V65-('4.2 Kennitölur (samtr)'!V55-'4.2 Kennitölur (samtr)'!V56)</f>
        <v>34825469</v>
      </c>
      <c r="W58" s="61">
        <f>+'4.1. Samtryggingard.'!W63+'4.1. Samtryggingard.'!W65-('4.2 Kennitölur (samtr)'!W55-'4.2 Kennitölur (samtr)'!W56)</f>
        <v>31195017</v>
      </c>
      <c r="X58" s="61">
        <f>+'4.1. Samtryggingard.'!X63+'4.1. Samtryggingard.'!X65-('4.2 Kennitölur (samtr)'!X55-'4.2 Kennitölur (samtr)'!X56)</f>
        <v>30180665</v>
      </c>
      <c r="Y58" s="61">
        <f>+'4.1. Samtryggingard.'!Y63+'4.1. Samtryggingard.'!Y65-('4.2 Kennitölur (samtr)'!Y55-'4.2 Kennitölur (samtr)'!Y56)</f>
        <v>30089517</v>
      </c>
      <c r="Z58" s="61">
        <f>+'4.1. Samtryggingard.'!Z63+'4.1. Samtryggingard.'!Z65-('4.2 Kennitölur (samtr)'!Z55-'4.2 Kennitölur (samtr)'!Z56)</f>
        <v>24680007</v>
      </c>
      <c r="AA58" s="61">
        <f>+'4.1. Samtryggingard.'!AA63+'4.1. Samtryggingard.'!AA65-('4.2 Kennitölur (samtr)'!AA55-'4.2 Kennitölur (samtr)'!AA56)</f>
        <v>1956397</v>
      </c>
      <c r="AB58" s="61">
        <f>+'4.1. Samtryggingard.'!AB63+'4.1. Samtryggingard.'!AB65-('4.2 Kennitölur (samtr)'!AB55-'4.2 Kennitölur (samtr)'!AB56)</f>
        <v>2479484</v>
      </c>
      <c r="AC58" s="61">
        <f>+'4.1. Samtryggingard.'!AC63+'4.1. Samtryggingard.'!AC65-('4.2 Kennitölur (samtr)'!AC55-'4.2 Kennitölur (samtr)'!AC56)</f>
        <v>22800802</v>
      </c>
      <c r="AD58" s="61">
        <f>+'4.1. Samtryggingard.'!AD63+'4.1. Samtryggingard.'!AD65-('4.2 Kennitölur (samtr)'!AD55-'4.2 Kennitölur (samtr)'!AD56)</f>
        <v>20693605</v>
      </c>
      <c r="AE58" s="61">
        <f>+'4.1. Samtryggingard.'!AE63+'4.1. Samtryggingard.'!AE65-('4.2 Kennitölur (samtr)'!AE55-'4.2 Kennitölur (samtr)'!AE56)</f>
        <v>21626496</v>
      </c>
      <c r="AF58" s="61">
        <f>+'4.1. Samtryggingard.'!AF63+'4.1. Samtryggingard.'!AF65-('4.2 Kennitölur (samtr)'!AF55-'4.2 Kennitölur (samtr)'!AF56)</f>
        <v>17905400</v>
      </c>
      <c r="AG58" s="61">
        <f>+'4.1. Samtryggingard.'!AG63+'4.1. Samtryggingard.'!AG65-('4.2 Kennitölur (samtr)'!AG55-'4.2 Kennitölur (samtr)'!AG56)</f>
        <v>10087044</v>
      </c>
      <c r="AH58" s="61">
        <f>+'4.1. Samtryggingard.'!AH63+'4.1. Samtryggingard.'!AH65-('4.2 Kennitölur (samtr)'!AH55-'4.2 Kennitölur (samtr)'!AH56)</f>
        <v>5738310</v>
      </c>
      <c r="AI58" s="61">
        <f>+'4.1. Samtryggingard.'!AI63+'4.1. Samtryggingard.'!AI65-('4.2 Kennitölur (samtr)'!AI55-'4.2 Kennitölur (samtr)'!AI56)</f>
        <v>354947</v>
      </c>
      <c r="AJ58" s="61">
        <f>+'4.1. Samtryggingard.'!AJ63+'4.1. Samtryggingard.'!AJ65-('4.2 Kennitölur (samtr)'!AJ55-'4.2 Kennitölur (samtr)'!AJ56)</f>
        <v>5992959</v>
      </c>
      <c r="AK58" s="61">
        <f>+'4.1. Samtryggingard.'!AK63+'4.1. Samtryggingard.'!AK65-('4.2 Kennitölur (samtr)'!AK55-'4.2 Kennitölur (samtr)'!AK56)</f>
        <v>5135697</v>
      </c>
      <c r="AL58" s="61">
        <f>+'4.1. Samtryggingard.'!AL63+'4.1. Samtryggingard.'!AL65-('4.2 Kennitölur (samtr)'!AL55-'4.2 Kennitölur (samtr)'!AL56)</f>
        <v>4728003</v>
      </c>
      <c r="AM58" s="61">
        <f>+'4.1. Samtryggingard.'!AM63+'4.1. Samtryggingard.'!AM65-('4.2 Kennitölur (samtr)'!AM55-'4.2 Kennitölur (samtr)'!AM56)</f>
        <v>3216134</v>
      </c>
      <c r="AN58" s="61">
        <f>+'4.1. Samtryggingard.'!AN63+'4.1. Samtryggingard.'!AN65-('4.2 Kennitölur (samtr)'!AN55-'4.2 Kennitölur (samtr)'!AN56)</f>
        <v>407759</v>
      </c>
      <c r="AO58" s="61">
        <f>+'4.1. Samtryggingard.'!AO63+'4.1. Samtryggingard.'!AO65-('4.2 Kennitölur (samtr)'!AO55-'4.2 Kennitölur (samtr)'!AO56)</f>
        <v>3476812</v>
      </c>
      <c r="AP58" s="61">
        <f>+'4.1. Samtryggingard.'!AP63+'4.1. Samtryggingard.'!AP65-('4.2 Kennitölur (samtr)'!AP55-'4.2 Kennitölur (samtr)'!AP56)</f>
        <v>3248788</v>
      </c>
      <c r="AQ58" s="61">
        <f>+'4.1. Samtryggingard.'!AQ63+'4.1. Samtryggingard.'!AQ65-('4.2 Kennitölur (samtr)'!AQ55-'4.2 Kennitölur (samtr)'!AQ56)</f>
        <v>2894682</v>
      </c>
      <c r="AR58" s="61">
        <f>+'4.1. Samtryggingard.'!AR63+'4.1. Samtryggingard.'!AR65-('4.2 Kennitölur (samtr)'!AR55-'4.2 Kennitölur (samtr)'!AR56)</f>
        <v>1846292</v>
      </c>
      <c r="AS58" s="61">
        <f>+'4.1. Samtryggingard.'!AS63+'4.1. Samtryggingard.'!AS65-('4.2 Kennitölur (samtr)'!AS55-'4.2 Kennitölur (samtr)'!AS56)</f>
        <v>1363416</v>
      </c>
      <c r="AT58" s="61">
        <f>+'4.1. Samtryggingard.'!AT63+'4.1. Samtryggingard.'!AT65-('4.2 Kennitölur (samtr)'!AT55-'4.2 Kennitölur (samtr)'!AT56)</f>
        <v>1217632</v>
      </c>
      <c r="AU58" s="61">
        <f>+'4.1. Samtryggingard.'!AU63+'4.1. Samtryggingard.'!AU65-('4.2 Kennitölur (samtr)'!AU55-'4.2 Kennitölur (samtr)'!AU56)</f>
        <v>1189756</v>
      </c>
      <c r="AV58" s="61">
        <f>+'4.1. Samtryggingard.'!AV63+'4.1. Samtryggingard.'!AV65-('4.2 Kennitölur (samtr)'!AV55-'4.2 Kennitölur (samtr)'!AV56)</f>
        <v>973664</v>
      </c>
      <c r="AW58" s="61">
        <f>+'4.1. Samtryggingard.'!AW63+'4.1. Samtryggingard.'!AW65-('4.2 Kennitölur (samtr)'!AW55-'4.2 Kennitölur (samtr)'!AW56)</f>
        <v>877250</v>
      </c>
      <c r="AX58" s="61">
        <f>+'4.1. Samtryggingard.'!AX63+'4.1. Samtryggingard.'!AX65-('4.2 Kennitölur (samtr)'!AX55-'4.2 Kennitölur (samtr)'!AX56)</f>
        <v>792231</v>
      </c>
      <c r="AY58" s="61">
        <f>+'4.1. Samtryggingard.'!AY63+'4.1. Samtryggingard.'!AY65-('4.2 Kennitölur (samtr)'!AY55-'4.2 Kennitölur (samtr)'!AY56)</f>
        <v>413639</v>
      </c>
      <c r="AZ58" s="61">
        <f>+'4.1. Samtryggingard.'!AZ63+'4.1. Samtryggingard.'!AZ65-('4.2 Kennitölur (samtr)'!AZ55-'4.2 Kennitölur (samtr)'!AZ56)</f>
        <v>156886</v>
      </c>
      <c r="BA58" s="61">
        <f>+'4.1. Samtryggingard.'!BA63+'4.1. Samtryggingard.'!BA65-('4.2 Kennitölur (samtr)'!BA55-'4.2 Kennitölur (samtr)'!BA56)</f>
        <v>48260</v>
      </c>
      <c r="BB58" s="61">
        <f>+'4.1. Samtryggingard.'!BB63+'4.1. Samtryggingard.'!BB65-('4.2 Kennitölur (samtr)'!BB55-'4.2 Kennitölur (samtr)'!BB56)</f>
        <v>15306</v>
      </c>
      <c r="BC58" s="61"/>
      <c r="BD58" s="61">
        <f>+'4.1. Samtryggingard.'!BD63+'4.1. Samtryggingard.'!BD65-('4.2 Kennitölur (samtr)'!BD55-'4.2 Kennitölur (samtr)'!BD56)</f>
        <v>1850624906</v>
      </c>
      <c r="BE58" s="61"/>
      <c r="BF58" s="61">
        <f>+'4.1. Samtryggingard.'!BF63+'4.1. Samtryggingard.'!BF65-('4.2 Kennitölur (samtr)'!BF55-'4.2 Kennitölur (samtr)'!BF56)</f>
        <v>336947685</v>
      </c>
      <c r="BG58" s="61">
        <f>+'4.1. Samtryggingard.'!BG63+'4.1. Samtryggingard.'!BG65-('4.2 Kennitölur (samtr)'!BG55-'4.2 Kennitölur (samtr)'!BG56)</f>
        <v>1513677221</v>
      </c>
    </row>
    <row r="59" spans="1:45" ht="12.75">
      <c r="A59" s="7" t="s">
        <v>354</v>
      </c>
      <c r="B59" s="62"/>
      <c r="N59" s="2"/>
      <c r="O59" s="2"/>
      <c r="P59" s="2"/>
      <c r="Q59" s="2"/>
      <c r="R59" s="2"/>
      <c r="V59" s="2"/>
      <c r="AE59" s="2"/>
      <c r="AP59" s="2"/>
      <c r="AS59" s="2"/>
    </row>
    <row r="60" spans="1:59" ht="12.75">
      <c r="A60" s="7" t="s">
        <v>278</v>
      </c>
      <c r="B60" s="62"/>
      <c r="C60" s="32">
        <f>(2*(C55-C56))/C58</f>
        <v>0.18958224487421016</v>
      </c>
      <c r="D60" s="32">
        <f aca="true" t="shared" si="12" ref="D60:BG60">(2*(D55-D56))/D58</f>
        <v>0.18733428221054052</v>
      </c>
      <c r="E60" s="32">
        <f t="shared" si="12"/>
        <v>0.20857636716798475</v>
      </c>
      <c r="F60" s="32">
        <f t="shared" si="12"/>
        <v>0.22545189286214798</v>
      </c>
      <c r="G60" s="32">
        <f t="shared" si="12"/>
        <v>0.16665391423668827</v>
      </c>
      <c r="H60" s="32">
        <f t="shared" si="12"/>
        <v>0.16670498123682723</v>
      </c>
      <c r="I60" s="32">
        <f t="shared" si="12"/>
        <v>0.1869843365763525</v>
      </c>
      <c r="J60" s="32">
        <f t="shared" si="12"/>
        <v>0.16150632538982054</v>
      </c>
      <c r="K60" s="32">
        <f t="shared" si="12"/>
        <v>0.13655567653998296</v>
      </c>
      <c r="L60" s="32">
        <f t="shared" si="12"/>
        <v>0.17965016016376184</v>
      </c>
      <c r="M60" s="32">
        <f t="shared" si="12"/>
        <v>0.15952939511221767</v>
      </c>
      <c r="N60" s="32">
        <f t="shared" si="12"/>
        <v>0.18978674929720166</v>
      </c>
      <c r="O60" s="32">
        <f t="shared" si="12"/>
        <v>0.18190516624105746</v>
      </c>
      <c r="P60" s="32">
        <f t="shared" si="12"/>
        <v>0.09188536370575459</v>
      </c>
      <c r="Q60" s="32">
        <f t="shared" si="12"/>
        <v>0.15413938200853256</v>
      </c>
      <c r="R60" s="32">
        <f t="shared" si="12"/>
        <v>0.10775119138941609</v>
      </c>
      <c r="S60" s="32">
        <f t="shared" si="12"/>
        <v>0.1671381371655492</v>
      </c>
      <c r="T60" s="32">
        <f t="shared" si="12"/>
        <v>0.22060415200718403</v>
      </c>
      <c r="U60" s="32">
        <f t="shared" si="12"/>
        <v>0.14062292862296044</v>
      </c>
      <c r="V60" s="32">
        <f t="shared" si="12"/>
        <v>0.15187258497509395</v>
      </c>
      <c r="W60" s="32">
        <f t="shared" si="12"/>
        <v>0.18379191779251153</v>
      </c>
      <c r="X60" s="32">
        <f t="shared" si="12"/>
        <v>0.1291628265977572</v>
      </c>
      <c r="Y60" s="32">
        <f t="shared" si="12"/>
        <v>0.168176511440845</v>
      </c>
      <c r="Z60" s="32">
        <f t="shared" si="12"/>
        <v>0.11329437629413963</v>
      </c>
      <c r="AA60" s="32">
        <f t="shared" si="12"/>
        <v>0.11735757108603213</v>
      </c>
      <c r="AB60" s="32">
        <f t="shared" si="12"/>
        <v>0.1312418228954089</v>
      </c>
      <c r="AC60" s="32">
        <f t="shared" si="12"/>
        <v>0.14581030965489722</v>
      </c>
      <c r="AD60" s="32">
        <f t="shared" si="12"/>
        <v>0.11885652596538883</v>
      </c>
      <c r="AE60" s="32">
        <f t="shared" si="12"/>
        <v>0.07349910036281421</v>
      </c>
      <c r="AF60" s="32">
        <f t="shared" si="12"/>
        <v>0.20612251052755035</v>
      </c>
      <c r="AG60" s="32">
        <f t="shared" si="12"/>
        <v>0.054390364511149154</v>
      </c>
      <c r="AH60" s="32">
        <f t="shared" si="12"/>
        <v>0.18481817817441024</v>
      </c>
      <c r="AI60" s="32">
        <f t="shared" si="12"/>
        <v>0.08201224408151075</v>
      </c>
      <c r="AJ60" s="32">
        <f t="shared" si="12"/>
        <v>0.09867946702121606</v>
      </c>
      <c r="AK60" s="32">
        <f t="shared" si="12"/>
        <v>0.12321365532273419</v>
      </c>
      <c r="AL60" s="32">
        <f t="shared" si="12"/>
        <v>0.13786793282491572</v>
      </c>
      <c r="AM60" s="32">
        <f t="shared" si="12"/>
        <v>0.14601754777630535</v>
      </c>
      <c r="AN60" s="32">
        <f t="shared" si="12"/>
        <v>0.11831498507696948</v>
      </c>
      <c r="AO60" s="32">
        <f t="shared" si="12"/>
        <v>0.19240672202005746</v>
      </c>
      <c r="AP60" s="32">
        <f t="shared" si="12"/>
        <v>0.14540991902210917</v>
      </c>
      <c r="AQ60" s="32">
        <f t="shared" si="12"/>
        <v>0.12572918199650254</v>
      </c>
      <c r="AR60" s="32">
        <f t="shared" si="12"/>
        <v>0.14152690906963797</v>
      </c>
      <c r="AS60" s="32">
        <f t="shared" si="12"/>
        <v>0.10602780075926936</v>
      </c>
      <c r="AT60" s="32">
        <f t="shared" si="12"/>
        <v>0.11966505479488056</v>
      </c>
      <c r="AU60" s="32">
        <f t="shared" si="12"/>
        <v>0.12104666839251073</v>
      </c>
      <c r="AV60" s="32">
        <f t="shared" si="12"/>
        <v>0.09613788740263582</v>
      </c>
      <c r="AW60" s="32">
        <f t="shared" si="12"/>
        <v>0.08981932174408663</v>
      </c>
      <c r="AX60" s="32">
        <f t="shared" si="12"/>
        <v>0.06862392408274859</v>
      </c>
      <c r="AY60" s="32">
        <f t="shared" si="12"/>
        <v>0.04440587081972445</v>
      </c>
      <c r="AZ60" s="32">
        <f t="shared" si="12"/>
        <v>0.043547544076590644</v>
      </c>
      <c r="BA60" s="32">
        <f t="shared" si="12"/>
        <v>-0.3630335681723995</v>
      </c>
      <c r="BB60" s="32">
        <f t="shared" si="12"/>
        <v>0.058016464131713054</v>
      </c>
      <c r="BC60" s="32"/>
      <c r="BD60" s="32">
        <f t="shared" si="12"/>
        <v>0.18169276600019993</v>
      </c>
      <c r="BE60" s="32"/>
      <c r="BF60" s="32">
        <f t="shared" si="12"/>
        <v>0.17549673326884557</v>
      </c>
      <c r="BG60" s="32">
        <f t="shared" si="12"/>
        <v>0.18307201572137552</v>
      </c>
    </row>
    <row r="61" spans="1:59" ht="12.75">
      <c r="A61" s="63" t="s">
        <v>422</v>
      </c>
      <c r="B61" s="164"/>
      <c r="C61" s="32">
        <v>0.0414</v>
      </c>
      <c r="D61" s="32">
        <v>0.0414</v>
      </c>
      <c r="E61" s="32">
        <v>0.0414</v>
      </c>
      <c r="F61" s="32">
        <v>0.0414</v>
      </c>
      <c r="G61" s="32">
        <v>0.0414</v>
      </c>
      <c r="H61" s="32">
        <v>0.0414</v>
      </c>
      <c r="I61" s="32">
        <v>0.0414</v>
      </c>
      <c r="J61" s="32">
        <v>0.0414</v>
      </c>
      <c r="K61" s="32">
        <v>0.0414</v>
      </c>
      <c r="L61" s="32">
        <v>0.0414</v>
      </c>
      <c r="M61" s="32">
        <v>0.0414</v>
      </c>
      <c r="N61" s="32">
        <v>0.0414</v>
      </c>
      <c r="O61" s="32">
        <v>0.0414</v>
      </c>
      <c r="P61" s="32">
        <v>0.0414</v>
      </c>
      <c r="Q61" s="32">
        <v>0.0414</v>
      </c>
      <c r="R61" s="32">
        <v>0.0414</v>
      </c>
      <c r="S61" s="32">
        <v>0.0414</v>
      </c>
      <c r="T61" s="32">
        <v>0.0414</v>
      </c>
      <c r="U61" s="32">
        <v>0.0414</v>
      </c>
      <c r="V61" s="32">
        <v>0.0414</v>
      </c>
      <c r="W61" s="32">
        <v>0.0414</v>
      </c>
      <c r="X61" s="32">
        <v>0.0414</v>
      </c>
      <c r="Y61" s="32">
        <v>0.0414</v>
      </c>
      <c r="Z61" s="32">
        <v>0.0414</v>
      </c>
      <c r="AA61" s="32">
        <v>0.0414</v>
      </c>
      <c r="AB61" s="32">
        <v>0.0414</v>
      </c>
      <c r="AC61" s="32">
        <v>0.0414</v>
      </c>
      <c r="AD61" s="32">
        <v>0.0414</v>
      </c>
      <c r="AE61" s="32">
        <v>0.0414</v>
      </c>
      <c r="AF61" s="32">
        <v>0.0414</v>
      </c>
      <c r="AG61" s="32">
        <v>0.0414</v>
      </c>
      <c r="AH61" s="32">
        <v>0.0414</v>
      </c>
      <c r="AI61" s="32">
        <v>0.0414</v>
      </c>
      <c r="AJ61" s="32">
        <v>0.0414</v>
      </c>
      <c r="AK61" s="32">
        <v>0.0414</v>
      </c>
      <c r="AL61" s="32">
        <v>0.0414</v>
      </c>
      <c r="AM61" s="32">
        <v>0.0414</v>
      </c>
      <c r="AN61" s="32">
        <v>0.0414</v>
      </c>
      <c r="AO61" s="32">
        <v>0.0414</v>
      </c>
      <c r="AP61" s="32">
        <v>0.0414</v>
      </c>
      <c r="AQ61" s="32">
        <v>0.0414</v>
      </c>
      <c r="AR61" s="32">
        <v>0.0414</v>
      </c>
      <c r="AS61" s="32">
        <v>0.0414</v>
      </c>
      <c r="AT61" s="32">
        <v>0.0414</v>
      </c>
      <c r="AU61" s="32">
        <v>0.0414</v>
      </c>
      <c r="AV61" s="32">
        <v>0.0414</v>
      </c>
      <c r="AW61" s="32">
        <v>0.0414</v>
      </c>
      <c r="AX61" s="32">
        <v>0.0414</v>
      </c>
      <c r="AY61" s="32">
        <v>0.0414</v>
      </c>
      <c r="AZ61" s="32">
        <v>0.0414</v>
      </c>
      <c r="BA61" s="32">
        <v>0.0414</v>
      </c>
      <c r="BB61" s="32">
        <v>0.0414</v>
      </c>
      <c r="BC61" s="32"/>
      <c r="BD61" s="32">
        <v>0.0414</v>
      </c>
      <c r="BE61" s="32"/>
      <c r="BF61" s="32">
        <v>0.0414</v>
      </c>
      <c r="BG61" s="32">
        <v>0.0414</v>
      </c>
    </row>
    <row r="62" spans="1:45" ht="12.75">
      <c r="A62" s="15"/>
      <c r="B62" s="168"/>
      <c r="N62" s="2"/>
      <c r="O62" s="2"/>
      <c r="P62" s="2"/>
      <c r="Q62" s="2"/>
      <c r="R62" s="2"/>
      <c r="V62" s="2"/>
      <c r="AE62" s="2"/>
      <c r="AP62" s="2"/>
      <c r="AS62" s="2"/>
    </row>
    <row r="63" spans="1:59" ht="12.75">
      <c r="A63" s="63" t="s">
        <v>355</v>
      </c>
      <c r="B63" s="164"/>
      <c r="C63" s="32">
        <f>+(1+C60)/(1+C61)-1</f>
        <v>0.14229138167294986</v>
      </c>
      <c r="D63" s="32">
        <f aca="true" t="shared" si="13" ref="D63:BG63">+(1+D60)/(1+D61)-1</f>
        <v>0.1401327849150571</v>
      </c>
      <c r="E63" s="32">
        <f t="shared" si="13"/>
        <v>0.16053040826578124</v>
      </c>
      <c r="F63" s="32">
        <f t="shared" si="13"/>
        <v>0.1767350613233607</v>
      </c>
      <c r="G63" s="32">
        <f t="shared" si="13"/>
        <v>0.12027454795149617</v>
      </c>
      <c r="H63" s="32">
        <f t="shared" si="13"/>
        <v>0.12032358482506922</v>
      </c>
      <c r="I63" s="32">
        <f t="shared" si="13"/>
        <v>0.13979675108157497</v>
      </c>
      <c r="J63" s="32">
        <f t="shared" si="13"/>
        <v>0.11533159726312703</v>
      </c>
      <c r="K63" s="32">
        <f t="shared" si="13"/>
        <v>0.09137284092566045</v>
      </c>
      <c r="L63" s="32">
        <f t="shared" si="13"/>
        <v>0.13275413881674836</v>
      </c>
      <c r="M63" s="32">
        <f t="shared" si="13"/>
        <v>0.11343325822183359</v>
      </c>
      <c r="N63" s="32">
        <f t="shared" si="13"/>
        <v>0.14248775619089837</v>
      </c>
      <c r="O63" s="32">
        <f t="shared" si="13"/>
        <v>0.13491949898315458</v>
      </c>
      <c r="P63" s="32">
        <f t="shared" si="13"/>
        <v>0.0484783596175864</v>
      </c>
      <c r="Q63" s="32">
        <f t="shared" si="13"/>
        <v>0.10825752065347838</v>
      </c>
      <c r="R63" s="32">
        <f t="shared" si="13"/>
        <v>0.06371345437816012</v>
      </c>
      <c r="S63" s="32">
        <f t="shared" si="13"/>
        <v>0.12073952099630203</v>
      </c>
      <c r="T63" s="32">
        <f t="shared" si="13"/>
        <v>0.17208003841673114</v>
      </c>
      <c r="U63" s="32">
        <f t="shared" si="13"/>
        <v>0.09527840274914556</v>
      </c>
      <c r="V63" s="32">
        <f t="shared" si="13"/>
        <v>0.10608083827068726</v>
      </c>
      <c r="W63" s="32">
        <f t="shared" si="13"/>
        <v>0.13673124427934646</v>
      </c>
      <c r="X63" s="32">
        <f t="shared" si="13"/>
        <v>0.08427388764908494</v>
      </c>
      <c r="Y63" s="32">
        <f t="shared" si="13"/>
        <v>0.12173661555679383</v>
      </c>
      <c r="Z63" s="32">
        <f t="shared" si="13"/>
        <v>0.06903627452865324</v>
      </c>
      <c r="AA63" s="32">
        <f t="shared" si="13"/>
        <v>0.07293794035532164</v>
      </c>
      <c r="AB63" s="32">
        <f t="shared" si="13"/>
        <v>0.08627023515979326</v>
      </c>
      <c r="AC63" s="32">
        <f t="shared" si="13"/>
        <v>0.10025956371701272</v>
      </c>
      <c r="AD63" s="32">
        <f t="shared" si="13"/>
        <v>0.07437730551698563</v>
      </c>
      <c r="AE63" s="32">
        <f t="shared" si="13"/>
        <v>0.030823027043224593</v>
      </c>
      <c r="AF63" s="32">
        <f t="shared" si="13"/>
        <v>0.1581741026767336</v>
      </c>
      <c r="AG63" s="32">
        <f t="shared" si="13"/>
        <v>0.0124739432601777</v>
      </c>
      <c r="AH63" s="32">
        <f t="shared" si="13"/>
        <v>0.1377167065243039</v>
      </c>
      <c r="AI63" s="32">
        <f t="shared" si="13"/>
        <v>0.038997737739111527</v>
      </c>
      <c r="AJ63" s="32">
        <f t="shared" si="13"/>
        <v>0.05500236894681776</v>
      </c>
      <c r="AK63" s="32">
        <f t="shared" si="13"/>
        <v>0.07856122078234495</v>
      </c>
      <c r="AL63" s="32">
        <f t="shared" si="13"/>
        <v>0.09263292954188174</v>
      </c>
      <c r="AM63" s="32">
        <f t="shared" si="13"/>
        <v>0.10045856325744684</v>
      </c>
      <c r="AN63" s="32">
        <f t="shared" si="13"/>
        <v>0.0738572931409347</v>
      </c>
      <c r="AO63" s="32">
        <f t="shared" si="13"/>
        <v>0.14500357405421282</v>
      </c>
      <c r="AP63" s="32">
        <f t="shared" si="13"/>
        <v>0.0998750902843375</v>
      </c>
      <c r="AQ63" s="32">
        <f t="shared" si="13"/>
        <v>0.08097674476330163</v>
      </c>
      <c r="AR63" s="32">
        <f t="shared" si="13"/>
        <v>0.0961464461970789</v>
      </c>
      <c r="AS63" s="32">
        <f t="shared" si="13"/>
        <v>0.06205857572428397</v>
      </c>
      <c r="AT63" s="32">
        <f t="shared" si="13"/>
        <v>0.07515369194822386</v>
      </c>
      <c r="AU63" s="32">
        <f t="shared" si="13"/>
        <v>0.07648038063425244</v>
      </c>
      <c r="AV63" s="32">
        <f t="shared" si="13"/>
        <v>0.05256182773443019</v>
      </c>
      <c r="AW63" s="32">
        <f t="shared" si="13"/>
        <v>0.04649445145389519</v>
      </c>
      <c r="AX63" s="32">
        <f t="shared" si="13"/>
        <v>0.026141659384240956</v>
      </c>
      <c r="AY63" s="32">
        <f t="shared" si="13"/>
        <v>0.0028863748989094162</v>
      </c>
      <c r="AZ63" s="32">
        <f t="shared" si="13"/>
        <v>0.0020621702291054866</v>
      </c>
      <c r="BA63" s="32">
        <f t="shared" si="13"/>
        <v>-0.3883556444904932</v>
      </c>
      <c r="BB63" s="32">
        <f t="shared" si="13"/>
        <v>0.015955890274354845</v>
      </c>
      <c r="BC63" s="32"/>
      <c r="BD63" s="32">
        <f t="shared" si="13"/>
        <v>0.1347155425390818</v>
      </c>
      <c r="BE63" s="32"/>
      <c r="BF63" s="32">
        <f t="shared" si="13"/>
        <v>0.12876582799005698</v>
      </c>
      <c r="BG63" s="32">
        <f t="shared" si="13"/>
        <v>0.13603996132261886</v>
      </c>
    </row>
    <row r="64" spans="1:59" s="268" customFormat="1" ht="12.75">
      <c r="A64" s="266"/>
      <c r="B64" s="267"/>
      <c r="AY64" s="271"/>
      <c r="BC64" s="269"/>
      <c r="BD64" s="270"/>
      <c r="BE64" s="270"/>
      <c r="BF64" s="270"/>
      <c r="BG64" s="270"/>
    </row>
    <row r="65" spans="1:59" ht="12.75">
      <c r="A65" s="11" t="s">
        <v>234</v>
      </c>
      <c r="B65" s="62"/>
      <c r="E65" s="30"/>
      <c r="F65" s="30"/>
      <c r="L65" s="30"/>
      <c r="M65" s="30"/>
      <c r="N65" s="7"/>
      <c r="Q65" s="7"/>
      <c r="R65" s="7"/>
      <c r="S65" s="30"/>
      <c r="T65" s="30"/>
      <c r="U65" s="30"/>
      <c r="V65" s="7"/>
      <c r="X65" s="30"/>
      <c r="Z65" s="30"/>
      <c r="AA65" s="30"/>
      <c r="AC65" s="30"/>
      <c r="AD65" s="30"/>
      <c r="AF65" s="30"/>
      <c r="AG65" s="30"/>
      <c r="AI65" s="30"/>
      <c r="AL65" s="30"/>
      <c r="AM65" s="30"/>
      <c r="AN65" s="30"/>
      <c r="AO65" s="30"/>
      <c r="AP65" s="7"/>
      <c r="AQ65" s="30"/>
      <c r="AR65" s="30"/>
      <c r="AT65" s="30"/>
      <c r="AV65" s="30"/>
      <c r="BA65" s="30"/>
      <c r="BC65" s="30"/>
      <c r="BD65" s="4"/>
      <c r="BE65" s="4"/>
      <c r="BF65" s="4"/>
      <c r="BG65" s="4"/>
    </row>
    <row r="66" spans="1:59" ht="12.75">
      <c r="A66" s="65" t="s">
        <v>312</v>
      </c>
      <c r="B66" s="166"/>
      <c r="C66" s="3">
        <f>+'4.1. Samtryggingard.'!C17</f>
        <v>12093688</v>
      </c>
      <c r="D66" s="3">
        <f>+'4.1. Samtryggingard.'!D17</f>
        <v>266872</v>
      </c>
      <c r="E66" s="3">
        <f>+'4.1. Samtryggingard.'!E17</f>
        <v>2935061</v>
      </c>
      <c r="F66" s="3">
        <f>+'4.1. Samtryggingard.'!F17</f>
        <v>4099919</v>
      </c>
      <c r="G66" s="3">
        <f>+'4.1. Samtryggingard.'!G17</f>
        <v>1846849</v>
      </c>
      <c r="H66" s="3">
        <f>+'4.1. Samtryggingard.'!H17</f>
        <v>9190</v>
      </c>
      <c r="I66" s="3">
        <f>+'4.1. Samtryggingard.'!I17</f>
        <v>1255631</v>
      </c>
      <c r="J66" s="3">
        <f>+'4.1. Samtryggingard.'!J17</f>
        <v>28788</v>
      </c>
      <c r="K66" s="3">
        <f>+'4.1. Samtryggingard.'!K17</f>
        <v>43559</v>
      </c>
      <c r="L66" s="3">
        <f>+'4.1. Samtryggingard.'!L17</f>
        <v>415519</v>
      </c>
      <c r="M66" s="3">
        <f>+'4.1. Samtryggingard.'!M17</f>
        <v>351789</v>
      </c>
      <c r="N66" s="3">
        <f>+'4.1. Samtryggingard.'!N17</f>
        <v>913937</v>
      </c>
      <c r="O66" s="3">
        <f>+'4.1. Samtryggingard.'!O17</f>
        <v>9931</v>
      </c>
      <c r="P66" s="3">
        <f>+'4.1. Samtryggingard.'!P17</f>
        <v>796554</v>
      </c>
      <c r="Q66" s="3">
        <f>+'4.1. Samtryggingard.'!Q17</f>
        <v>30025</v>
      </c>
      <c r="R66" s="3">
        <f>+'4.1. Samtryggingard.'!R17</f>
        <v>782900</v>
      </c>
      <c r="S66" s="3">
        <f>+'4.1. Samtryggingard.'!S17</f>
        <v>463886</v>
      </c>
      <c r="T66" s="3">
        <f>+'4.1. Samtryggingard.'!T17</f>
        <v>435399</v>
      </c>
      <c r="U66" s="3">
        <f>+'4.1. Samtryggingard.'!U17</f>
        <v>503398</v>
      </c>
      <c r="V66" s="3">
        <f>+'4.1. Samtryggingard.'!V17</f>
        <v>212273</v>
      </c>
      <c r="W66" s="3">
        <f>+'4.1. Samtryggingard.'!W17</f>
        <v>833745</v>
      </c>
      <c r="X66" s="3">
        <f>+'4.1. Samtryggingard.'!X17</f>
        <v>704570</v>
      </c>
      <c r="Y66" s="3">
        <f>+'4.1. Samtryggingard.'!Y17</f>
        <v>383735</v>
      </c>
      <c r="Z66" s="3">
        <f>+'4.1. Samtryggingard.'!Z17</f>
        <v>154066</v>
      </c>
      <c r="AA66" s="3">
        <f>+'4.1. Samtryggingard.'!AA17</f>
        <v>2676</v>
      </c>
      <c r="AB66" s="3">
        <f>+'4.1. Samtryggingard.'!AB17</f>
        <v>3076</v>
      </c>
      <c r="AC66" s="3">
        <f>+'4.1. Samtryggingard.'!AC17</f>
        <v>367691</v>
      </c>
      <c r="AD66" s="3">
        <f>+'4.1. Samtryggingard.'!AD17</f>
        <v>365308</v>
      </c>
      <c r="AE66" s="3">
        <f>+'4.1. Samtryggingard.'!AE17</f>
        <v>1559823</v>
      </c>
      <c r="AF66" s="3">
        <f>+'4.1. Samtryggingard.'!AF17</f>
        <v>323598</v>
      </c>
      <c r="AG66" s="3">
        <f>+'4.1. Samtryggingard.'!AG17</f>
        <v>129866</v>
      </c>
      <c r="AH66" s="3">
        <f>+'4.1. Samtryggingard.'!AH17</f>
        <v>131201</v>
      </c>
      <c r="AI66" s="3">
        <f>+'4.1. Samtryggingard.'!AI17</f>
        <v>28299</v>
      </c>
      <c r="AJ66" s="3">
        <f>+'4.1. Samtryggingard.'!AJ17</f>
        <v>84187</v>
      </c>
      <c r="AK66" s="3">
        <f>+'4.1. Samtryggingard.'!AK17</f>
        <v>63620</v>
      </c>
      <c r="AL66" s="3">
        <f>+'4.1. Samtryggingard.'!AL17</f>
        <v>109365</v>
      </c>
      <c r="AM66" s="3">
        <f>+'4.1. Samtryggingard.'!AM17</f>
        <v>205369</v>
      </c>
      <c r="AN66" s="3">
        <f>+'4.1. Samtryggingard.'!AN17</f>
        <v>696</v>
      </c>
      <c r="AO66" s="3">
        <f>+'4.1. Samtryggingard.'!AO17</f>
        <v>139083</v>
      </c>
      <c r="AP66" s="3">
        <f>+'4.1. Samtryggingard.'!AP17</f>
        <v>140800</v>
      </c>
      <c r="AQ66" s="3">
        <f>+'4.1. Samtryggingard.'!AQ17</f>
        <v>78852</v>
      </c>
      <c r="AR66" s="3">
        <f>+'4.1. Samtryggingard.'!AR17</f>
        <v>126733</v>
      </c>
      <c r="AS66" s="3">
        <f>+'4.1. Samtryggingard.'!AS17</f>
        <v>41477</v>
      </c>
      <c r="AT66" s="3">
        <f>+'4.1. Samtryggingard.'!AT17</f>
        <v>35722</v>
      </c>
      <c r="AU66" s="3">
        <f>+'4.1. Samtryggingard.'!AU17</f>
        <v>38448</v>
      </c>
      <c r="AV66" s="3">
        <f>+'4.1. Samtryggingard.'!AV17</f>
        <v>38290</v>
      </c>
      <c r="AW66" s="3">
        <f>+'4.1. Samtryggingard.'!AW17</f>
        <v>40340</v>
      </c>
      <c r="AX66" s="3">
        <f>+'4.1. Samtryggingard.'!AX17</f>
        <v>41530</v>
      </c>
      <c r="AY66" s="3">
        <f>+'4.1. Samtryggingard.'!AY17</f>
        <v>40429</v>
      </c>
      <c r="AZ66" s="3">
        <f>+'4.1. Samtryggingard.'!AZ17</f>
        <v>152184</v>
      </c>
      <c r="BA66" s="3">
        <f>+'4.1. Samtryggingard.'!BA17</f>
        <v>69680</v>
      </c>
      <c r="BB66" s="3">
        <f>+'4.1. Samtryggingard.'!BB17</f>
        <v>628</v>
      </c>
      <c r="BC66" s="3"/>
      <c r="BD66" s="3">
        <f>+'4.1. Samtryggingard.'!BD17</f>
        <v>33930255</v>
      </c>
      <c r="BE66" s="3"/>
      <c r="BF66" s="3">
        <f>+'4.1. Samtryggingard.'!BF17</f>
        <v>15596951</v>
      </c>
      <c r="BG66" s="3">
        <f>+'4.1. Samtryggingard.'!BG17</f>
        <v>18333304</v>
      </c>
    </row>
    <row r="67" spans="1:59" ht="12.75">
      <c r="A67" s="65"/>
      <c r="B67" s="16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60" ht="12.75">
      <c r="A68" s="7" t="s">
        <v>313</v>
      </c>
      <c r="B68" s="62"/>
      <c r="C68" s="3">
        <f aca="true" t="shared" si="14" ref="C68:AH68">+C66*(C21/100)</f>
        <v>8937235.432000002</v>
      </c>
      <c r="D68" s="3">
        <f t="shared" si="14"/>
        <v>39497.056000000004</v>
      </c>
      <c r="E68" s="3">
        <f t="shared" si="14"/>
        <v>1752231.417</v>
      </c>
      <c r="F68" s="3">
        <f t="shared" si="14"/>
        <v>2263155.288</v>
      </c>
      <c r="G68" s="3">
        <f t="shared" si="14"/>
        <v>1191217.605</v>
      </c>
      <c r="H68" s="3">
        <f t="shared" si="14"/>
        <v>192.99</v>
      </c>
      <c r="I68" s="3">
        <f t="shared" si="14"/>
        <v>691852.6810000001</v>
      </c>
      <c r="J68" s="3">
        <f t="shared" si="14"/>
        <v>23059.188</v>
      </c>
      <c r="K68" s="3">
        <f t="shared" si="14"/>
        <v>22999.152000000002</v>
      </c>
      <c r="L68" s="3">
        <f t="shared" si="14"/>
        <v>233937.197</v>
      </c>
      <c r="M68" s="3">
        <f t="shared" si="14"/>
        <v>187855.326</v>
      </c>
      <c r="N68" s="3">
        <f t="shared" si="14"/>
        <v>670829.758</v>
      </c>
      <c r="O68" s="3">
        <f t="shared" si="14"/>
        <v>1638.615</v>
      </c>
      <c r="P68" s="3">
        <f t="shared" si="14"/>
        <v>642819.0780000001</v>
      </c>
      <c r="Q68" s="3">
        <f t="shared" si="14"/>
        <v>13361.125</v>
      </c>
      <c r="R68" s="3">
        <f t="shared" si="14"/>
        <v>388318.4</v>
      </c>
      <c r="S68" s="3">
        <f t="shared" si="14"/>
        <v>358119.992</v>
      </c>
      <c r="T68" s="3">
        <f t="shared" si="14"/>
        <v>219441.096</v>
      </c>
      <c r="U68" s="3">
        <f t="shared" si="14"/>
        <v>230556.28399999999</v>
      </c>
      <c r="V68" s="3">
        <f t="shared" si="14"/>
        <v>154110.198</v>
      </c>
      <c r="W68" s="3">
        <f t="shared" si="14"/>
        <v>720355.68</v>
      </c>
      <c r="X68" s="3">
        <f t="shared" si="14"/>
        <v>526313.79</v>
      </c>
      <c r="Y68" s="3">
        <f t="shared" si="14"/>
        <v>172680.75</v>
      </c>
      <c r="Z68" s="3">
        <f t="shared" si="14"/>
        <v>86276.96</v>
      </c>
      <c r="AA68" s="3">
        <f t="shared" si="14"/>
        <v>647.592</v>
      </c>
      <c r="AB68" s="3">
        <f t="shared" si="14"/>
        <v>21.531999999999996</v>
      </c>
      <c r="AC68" s="3">
        <f t="shared" si="14"/>
        <v>214731.544</v>
      </c>
      <c r="AD68" s="3">
        <f t="shared" si="14"/>
        <v>295899.48000000004</v>
      </c>
      <c r="AE68" s="3">
        <f t="shared" si="14"/>
        <v>1073158.224</v>
      </c>
      <c r="AF68" s="3">
        <f t="shared" si="14"/>
        <v>236550.138</v>
      </c>
      <c r="AG68" s="3">
        <f t="shared" si="14"/>
        <v>108567.976</v>
      </c>
      <c r="AH68" s="3">
        <f t="shared" si="14"/>
        <v>92234.303</v>
      </c>
      <c r="AI68" s="3">
        <f aca="true" t="shared" si="15" ref="AI68:BB68">+AI66*(AI21/100)</f>
        <v>23007.087</v>
      </c>
      <c r="AJ68" s="3">
        <f t="shared" si="15"/>
        <v>49417.76900000001</v>
      </c>
      <c r="AK68" s="3">
        <f t="shared" si="15"/>
        <v>31237.42</v>
      </c>
      <c r="AL68" s="3">
        <f t="shared" si="15"/>
        <v>88585.65000000001</v>
      </c>
      <c r="AM68" s="3">
        <f t="shared" si="15"/>
        <v>150330.108</v>
      </c>
      <c r="AN68" s="3">
        <f t="shared" si="15"/>
        <v>0</v>
      </c>
      <c r="AO68" s="3">
        <f t="shared" si="15"/>
        <v>104034.084</v>
      </c>
      <c r="AP68" s="3">
        <f t="shared" si="15"/>
        <v>113484.79999999999</v>
      </c>
      <c r="AQ68" s="3">
        <f t="shared" si="15"/>
        <v>58350.479999999996</v>
      </c>
      <c r="AR68" s="3">
        <f t="shared" si="15"/>
        <v>87952.702</v>
      </c>
      <c r="AS68" s="3">
        <f t="shared" si="15"/>
        <v>30402.641</v>
      </c>
      <c r="AT68" s="3">
        <f t="shared" si="15"/>
        <v>26541.446</v>
      </c>
      <c r="AU68" s="3">
        <f t="shared" si="15"/>
        <v>34564.752</v>
      </c>
      <c r="AV68" s="3">
        <f t="shared" si="15"/>
        <v>29253.56</v>
      </c>
      <c r="AW68" s="3">
        <f t="shared" si="15"/>
        <v>29851.6</v>
      </c>
      <c r="AX68" s="3">
        <f t="shared" si="15"/>
        <v>30358.43</v>
      </c>
      <c r="AY68" s="3">
        <f t="shared" si="15"/>
        <v>25065.98</v>
      </c>
      <c r="AZ68" s="3">
        <f t="shared" si="15"/>
        <v>107594.08800000002</v>
      </c>
      <c r="BA68" s="3">
        <f t="shared" si="15"/>
        <v>40066</v>
      </c>
      <c r="BB68" s="3">
        <f t="shared" si="15"/>
        <v>0</v>
      </c>
      <c r="BC68" s="3"/>
      <c r="BD68" s="3">
        <f>SUM(C68:BB68)</f>
        <v>22609964.444</v>
      </c>
      <c r="BE68" s="3"/>
      <c r="BF68" s="3">
        <f>+C68+W68+AE68+AG68+AI68+AM68+AO68+AP68+AR68+AT68+AX68+AY68+AZ68+BA68</f>
        <v>11547752.037</v>
      </c>
      <c r="BG68" s="3">
        <f>+BD68-BF68</f>
        <v>11062212.406999998</v>
      </c>
      <c r="BH68" s="3"/>
    </row>
    <row r="69" spans="1:75" ht="12.75">
      <c r="A69" s="7" t="s">
        <v>314</v>
      </c>
      <c r="B69" s="62"/>
      <c r="C69" s="3">
        <f aca="true" t="shared" si="16" ref="C69:AH69">+C66*(C22/100)</f>
        <v>580497.024</v>
      </c>
      <c r="D69" s="3">
        <f t="shared" si="16"/>
        <v>206025.184</v>
      </c>
      <c r="E69" s="3">
        <f t="shared" si="16"/>
        <v>810076.836</v>
      </c>
      <c r="F69" s="3">
        <f t="shared" si="16"/>
        <v>1426771.812</v>
      </c>
      <c r="G69" s="3">
        <f t="shared" si="16"/>
        <v>349054.46099999995</v>
      </c>
      <c r="H69" s="3">
        <f t="shared" si="16"/>
        <v>2931.61</v>
      </c>
      <c r="I69" s="3">
        <f t="shared" si="16"/>
        <v>428170.17100000003</v>
      </c>
      <c r="J69" s="3">
        <f t="shared" si="16"/>
        <v>2043.9479999999999</v>
      </c>
      <c r="K69" s="3">
        <f t="shared" si="16"/>
        <v>16988.010000000002</v>
      </c>
      <c r="L69" s="3">
        <f t="shared" si="16"/>
        <v>136290.232</v>
      </c>
      <c r="M69" s="3">
        <f t="shared" si="16"/>
        <v>110461.746</v>
      </c>
      <c r="N69" s="3">
        <f t="shared" si="16"/>
        <v>107844.566</v>
      </c>
      <c r="O69" s="3">
        <f t="shared" si="16"/>
        <v>7269.492</v>
      </c>
      <c r="P69" s="3">
        <f t="shared" si="16"/>
        <v>54962.226</v>
      </c>
      <c r="Q69" s="3">
        <f t="shared" si="16"/>
        <v>12640.525000000001</v>
      </c>
      <c r="R69" s="3">
        <f t="shared" si="16"/>
        <v>310028.4</v>
      </c>
      <c r="S69" s="3">
        <f t="shared" si="16"/>
        <v>41285.85400000001</v>
      </c>
      <c r="T69" s="3">
        <f t="shared" si="16"/>
        <v>151083.453</v>
      </c>
      <c r="U69" s="3">
        <f t="shared" si="16"/>
        <v>219481.528</v>
      </c>
      <c r="V69" s="3">
        <f t="shared" si="16"/>
        <v>25685.033</v>
      </c>
      <c r="W69" s="3">
        <f t="shared" si="16"/>
        <v>88376.97</v>
      </c>
      <c r="X69" s="3">
        <f t="shared" si="16"/>
        <v>107799.20999999999</v>
      </c>
      <c r="Y69" s="3">
        <f t="shared" si="16"/>
        <v>163471.11</v>
      </c>
      <c r="Z69" s="3">
        <f t="shared" si="16"/>
        <v>50687.71399999999</v>
      </c>
      <c r="AA69" s="3">
        <f t="shared" si="16"/>
        <v>1659.12</v>
      </c>
      <c r="AB69" s="3">
        <f t="shared" si="16"/>
        <v>2648.436</v>
      </c>
      <c r="AC69" s="3">
        <f t="shared" si="16"/>
        <v>116558.047</v>
      </c>
      <c r="AD69" s="3">
        <f t="shared" si="16"/>
        <v>31051.180000000004</v>
      </c>
      <c r="AE69" s="3">
        <f t="shared" si="16"/>
        <v>380596.812</v>
      </c>
      <c r="AF69" s="3">
        <f t="shared" si="16"/>
        <v>28476.624000000003</v>
      </c>
      <c r="AG69" s="3">
        <f t="shared" si="16"/>
        <v>129.866</v>
      </c>
      <c r="AH69" s="3">
        <f t="shared" si="16"/>
        <v>11152.085000000001</v>
      </c>
      <c r="AI69" s="3">
        <f aca="true" t="shared" si="17" ref="AI69:BB69">+AI66*(AI22/100)</f>
        <v>0</v>
      </c>
      <c r="AJ69" s="3">
        <f t="shared" si="17"/>
        <v>26350.531</v>
      </c>
      <c r="AK69" s="3">
        <f t="shared" si="17"/>
        <v>26084.199999999997</v>
      </c>
      <c r="AL69" s="3">
        <f t="shared" si="17"/>
        <v>984.2850000000001</v>
      </c>
      <c r="AM69" s="3">
        <f t="shared" si="17"/>
        <v>13965.092</v>
      </c>
      <c r="AN69" s="3">
        <f t="shared" si="17"/>
        <v>576.984</v>
      </c>
      <c r="AO69" s="3">
        <f t="shared" si="17"/>
        <v>27399.351</v>
      </c>
      <c r="AP69" s="3">
        <f t="shared" si="17"/>
        <v>7040</v>
      </c>
      <c r="AQ69" s="3">
        <f t="shared" si="17"/>
        <v>7885.200000000001</v>
      </c>
      <c r="AR69" s="3">
        <f t="shared" si="17"/>
        <v>13053.499000000002</v>
      </c>
      <c r="AS69" s="3">
        <f t="shared" si="17"/>
        <v>1368.741</v>
      </c>
      <c r="AT69" s="3">
        <f t="shared" si="17"/>
        <v>2286.208</v>
      </c>
      <c r="AU69" s="3">
        <f t="shared" si="17"/>
        <v>3344.9759999999997</v>
      </c>
      <c r="AV69" s="3">
        <f t="shared" si="17"/>
        <v>1378.44</v>
      </c>
      <c r="AW69" s="3">
        <f t="shared" si="17"/>
        <v>403.40000000000003</v>
      </c>
      <c r="AX69" s="3">
        <f t="shared" si="17"/>
        <v>5315.84</v>
      </c>
      <c r="AY69" s="3">
        <f t="shared" si="17"/>
        <v>2425.74</v>
      </c>
      <c r="AZ69" s="3">
        <f t="shared" si="17"/>
        <v>3500.232</v>
      </c>
      <c r="BA69" s="3">
        <f t="shared" si="17"/>
        <v>9476.480000000001</v>
      </c>
      <c r="BB69" s="3">
        <f t="shared" si="17"/>
        <v>0</v>
      </c>
      <c r="BC69" s="3"/>
      <c r="BD69" s="3">
        <f>SUM(C69:BB69)</f>
        <v>6135038.484000001</v>
      </c>
      <c r="BE69" s="3"/>
      <c r="BF69" s="3">
        <f>+C69+W69+AE69+AG69+AI69+AM69+AO69+AP69+AR69+AT69+AX69+AY69+AZ69+BA69</f>
        <v>1134063.114</v>
      </c>
      <c r="BG69" s="3">
        <f>+BD69-BF69</f>
        <v>5000975.370000001</v>
      </c>
      <c r="BH69" s="41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</row>
    <row r="70" spans="1:75" ht="12.75">
      <c r="A70" s="7" t="s">
        <v>315</v>
      </c>
      <c r="B70" s="62"/>
      <c r="C70" s="3">
        <f aca="true" t="shared" si="18" ref="C70:AH70">+C66*(C23/100)</f>
        <v>2575955.5439999998</v>
      </c>
      <c r="D70" s="3">
        <f t="shared" si="18"/>
        <v>16546.064</v>
      </c>
      <c r="E70" s="3">
        <f t="shared" si="18"/>
        <v>296441.16099999996</v>
      </c>
      <c r="F70" s="3">
        <f t="shared" si="18"/>
        <v>323893.601</v>
      </c>
      <c r="G70" s="3">
        <f t="shared" si="18"/>
        <v>267793.105</v>
      </c>
      <c r="H70" s="3">
        <f t="shared" si="18"/>
        <v>615.73</v>
      </c>
      <c r="I70" s="3">
        <f t="shared" si="18"/>
        <v>99194.849</v>
      </c>
      <c r="J70" s="3">
        <f t="shared" si="18"/>
        <v>1353.036</v>
      </c>
      <c r="K70" s="3">
        <f t="shared" si="18"/>
        <v>2177.9500000000003</v>
      </c>
      <c r="L70" s="3">
        <f t="shared" si="18"/>
        <v>32826.001000000004</v>
      </c>
      <c r="M70" s="3">
        <f t="shared" si="18"/>
        <v>45732.57</v>
      </c>
      <c r="N70" s="3">
        <f t="shared" si="18"/>
        <v>130692.99100000001</v>
      </c>
      <c r="O70" s="3">
        <f t="shared" si="18"/>
        <v>148.965</v>
      </c>
      <c r="P70" s="3">
        <f t="shared" si="18"/>
        <v>97976.142</v>
      </c>
      <c r="Q70" s="3">
        <f t="shared" si="18"/>
        <v>3512.9249999999997</v>
      </c>
      <c r="R70" s="3">
        <f t="shared" si="18"/>
        <v>61066.2</v>
      </c>
      <c r="S70" s="3">
        <f t="shared" si="18"/>
        <v>61696.838</v>
      </c>
      <c r="T70" s="3">
        <f t="shared" si="18"/>
        <v>50941.683</v>
      </c>
      <c r="U70" s="3">
        <f t="shared" si="18"/>
        <v>41782.034</v>
      </c>
      <c r="V70" s="3">
        <f t="shared" si="18"/>
        <v>25472.76</v>
      </c>
      <c r="W70" s="3">
        <f t="shared" si="18"/>
        <v>24178.605</v>
      </c>
      <c r="X70" s="3">
        <f t="shared" si="18"/>
        <v>59888.450000000004</v>
      </c>
      <c r="Y70" s="3">
        <f t="shared" si="18"/>
        <v>39524.705</v>
      </c>
      <c r="Z70" s="3">
        <f t="shared" si="18"/>
        <v>6316.705999999999</v>
      </c>
      <c r="AA70" s="3">
        <f t="shared" si="18"/>
        <v>2.676</v>
      </c>
      <c r="AB70" s="3">
        <f t="shared" si="18"/>
        <v>406.03200000000004</v>
      </c>
      <c r="AC70" s="3">
        <f t="shared" si="18"/>
        <v>28679.898</v>
      </c>
      <c r="AD70" s="3">
        <f t="shared" si="18"/>
        <v>36165.492</v>
      </c>
      <c r="AE70" s="3">
        <f t="shared" si="18"/>
        <v>102948.318</v>
      </c>
      <c r="AF70" s="3">
        <f t="shared" si="18"/>
        <v>53393.670000000006</v>
      </c>
      <c r="AG70" s="3">
        <f t="shared" si="18"/>
        <v>21168.158</v>
      </c>
      <c r="AH70" s="3">
        <f t="shared" si="18"/>
        <v>27552.21</v>
      </c>
      <c r="AI70" s="3">
        <f aca="true" t="shared" si="19" ref="AI70:BB70">+AI66*(AI23/100)</f>
        <v>5291.913</v>
      </c>
      <c r="AJ70" s="3">
        <f t="shared" si="19"/>
        <v>6314.025</v>
      </c>
      <c r="AK70" s="3">
        <f t="shared" si="19"/>
        <v>5598.56</v>
      </c>
      <c r="AL70" s="3">
        <f t="shared" si="19"/>
        <v>19795.065000000002</v>
      </c>
      <c r="AM70" s="3">
        <f t="shared" si="19"/>
        <v>40046.955</v>
      </c>
      <c r="AN70" s="3">
        <f t="shared" si="19"/>
        <v>119.016</v>
      </c>
      <c r="AO70" s="3">
        <f t="shared" si="19"/>
        <v>6954.150000000001</v>
      </c>
      <c r="AP70" s="3">
        <f t="shared" si="19"/>
        <v>19712.000000000004</v>
      </c>
      <c r="AQ70" s="3">
        <f t="shared" si="19"/>
        <v>12616.32</v>
      </c>
      <c r="AR70" s="3">
        <f t="shared" si="19"/>
        <v>25473.333000000002</v>
      </c>
      <c r="AS70" s="3">
        <f t="shared" si="19"/>
        <v>9290.847999999998</v>
      </c>
      <c r="AT70" s="3">
        <f t="shared" si="19"/>
        <v>6894.3460000000005</v>
      </c>
      <c r="AU70" s="3">
        <f t="shared" si="19"/>
        <v>499.82400000000007</v>
      </c>
      <c r="AV70" s="3">
        <f t="shared" si="19"/>
        <v>7658</v>
      </c>
      <c r="AW70" s="3">
        <f t="shared" si="19"/>
        <v>10085</v>
      </c>
      <c r="AX70" s="3">
        <f t="shared" si="19"/>
        <v>5523.490000000001</v>
      </c>
      <c r="AY70" s="3">
        <f t="shared" si="19"/>
        <v>12937.28</v>
      </c>
      <c r="AZ70" s="3">
        <f t="shared" si="19"/>
        <v>40633.128000000004</v>
      </c>
      <c r="BA70" s="3">
        <f t="shared" si="19"/>
        <v>19580.08</v>
      </c>
      <c r="BB70" s="3">
        <f t="shared" si="19"/>
        <v>0</v>
      </c>
      <c r="BC70" s="3"/>
      <c r="BD70" s="3">
        <f>SUM(C70:BB70)</f>
        <v>4791068.401999999</v>
      </c>
      <c r="BE70" s="3"/>
      <c r="BF70" s="3">
        <f>+C70+W70+AE70+AG70+AI70+AM70+AO70+AP70+AR70+AT70+AX70+AY70+AZ70+BA70</f>
        <v>2907297.3</v>
      </c>
      <c r="BG70" s="3">
        <f>+BD70-BF70</f>
        <v>1883771.101999999</v>
      </c>
      <c r="BH70" s="41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</row>
    <row r="71" spans="1:75" ht="12.75">
      <c r="A71" s="7" t="s">
        <v>316</v>
      </c>
      <c r="B71" s="62"/>
      <c r="C71" s="3">
        <f aca="true" t="shared" si="20" ref="C71:AH71">+C66*(C24/100)</f>
        <v>12093.688</v>
      </c>
      <c r="D71" s="3">
        <f t="shared" si="20"/>
        <v>4803.696000000001</v>
      </c>
      <c r="E71" s="3">
        <f t="shared" si="20"/>
        <v>76311.58600000001</v>
      </c>
      <c r="F71" s="3">
        <f t="shared" si="20"/>
        <v>86098.299</v>
      </c>
      <c r="G71" s="3">
        <f t="shared" si="20"/>
        <v>29549.584</v>
      </c>
      <c r="H71" s="3">
        <f t="shared" si="20"/>
        <v>496.26000000000005</v>
      </c>
      <c r="I71" s="3">
        <f t="shared" si="20"/>
        <v>37668.93</v>
      </c>
      <c r="J71" s="3">
        <f t="shared" si="20"/>
        <v>1122.732</v>
      </c>
      <c r="K71" s="3">
        <f t="shared" si="20"/>
        <v>1393.888</v>
      </c>
      <c r="L71" s="3">
        <f t="shared" si="20"/>
        <v>12881.089</v>
      </c>
      <c r="M71" s="3">
        <f t="shared" si="20"/>
        <v>7739.358000000001</v>
      </c>
      <c r="N71" s="3">
        <f t="shared" si="20"/>
        <v>3655.748</v>
      </c>
      <c r="O71" s="3">
        <f t="shared" si="20"/>
        <v>873.9280000000001</v>
      </c>
      <c r="P71" s="3">
        <f t="shared" si="20"/>
        <v>796.554</v>
      </c>
      <c r="Q71" s="3">
        <f t="shared" si="20"/>
        <v>510.425</v>
      </c>
      <c r="R71" s="3">
        <f t="shared" si="20"/>
        <v>22704.1</v>
      </c>
      <c r="S71" s="3">
        <f t="shared" si="20"/>
        <v>2783.3160000000003</v>
      </c>
      <c r="T71" s="3">
        <f t="shared" si="20"/>
        <v>13932.768</v>
      </c>
      <c r="U71" s="3">
        <f t="shared" si="20"/>
        <v>11578.154</v>
      </c>
      <c r="V71" s="3">
        <f t="shared" si="20"/>
        <v>7005.009</v>
      </c>
      <c r="W71" s="3">
        <f t="shared" si="20"/>
        <v>833.745</v>
      </c>
      <c r="X71" s="3">
        <f t="shared" si="20"/>
        <v>11273.12</v>
      </c>
      <c r="Y71" s="3">
        <f t="shared" si="20"/>
        <v>8442.17</v>
      </c>
      <c r="Z71" s="3">
        <f t="shared" si="20"/>
        <v>10784.62</v>
      </c>
      <c r="AA71" s="3">
        <f t="shared" si="20"/>
        <v>366.61199999999997</v>
      </c>
      <c r="AB71" s="3">
        <f t="shared" si="20"/>
        <v>0</v>
      </c>
      <c r="AC71" s="3">
        <f t="shared" si="20"/>
        <v>7721.511</v>
      </c>
      <c r="AD71" s="3">
        <f t="shared" si="20"/>
        <v>2191.848</v>
      </c>
      <c r="AE71" s="3">
        <f t="shared" si="20"/>
        <v>3119.646</v>
      </c>
      <c r="AF71" s="3">
        <f t="shared" si="20"/>
        <v>5177.568</v>
      </c>
      <c r="AG71" s="3">
        <f t="shared" si="20"/>
        <v>0</v>
      </c>
      <c r="AH71" s="3">
        <f t="shared" si="20"/>
        <v>262.402</v>
      </c>
      <c r="AI71" s="3">
        <f aca="true" t="shared" si="21" ref="AI71:BB71">+AI66*(AI24/100)</f>
        <v>0</v>
      </c>
      <c r="AJ71" s="3">
        <f t="shared" si="21"/>
        <v>2104.675</v>
      </c>
      <c r="AK71" s="3">
        <f t="shared" si="21"/>
        <v>699.82</v>
      </c>
      <c r="AL71" s="3">
        <f t="shared" si="21"/>
        <v>0</v>
      </c>
      <c r="AM71" s="3">
        <f t="shared" si="21"/>
        <v>821.476</v>
      </c>
      <c r="AN71" s="3">
        <f t="shared" si="21"/>
        <v>0</v>
      </c>
      <c r="AO71" s="3">
        <f t="shared" si="21"/>
        <v>695.415</v>
      </c>
      <c r="AP71" s="3">
        <f t="shared" si="21"/>
        <v>563.2</v>
      </c>
      <c r="AQ71" s="3">
        <f t="shared" si="21"/>
        <v>0</v>
      </c>
      <c r="AR71" s="3">
        <f t="shared" si="21"/>
        <v>253.466</v>
      </c>
      <c r="AS71" s="3">
        <f t="shared" si="21"/>
        <v>414.77</v>
      </c>
      <c r="AT71" s="3">
        <f t="shared" si="21"/>
        <v>0</v>
      </c>
      <c r="AU71" s="3">
        <f t="shared" si="21"/>
        <v>76.896</v>
      </c>
      <c r="AV71" s="3">
        <f t="shared" si="21"/>
        <v>0</v>
      </c>
      <c r="AW71" s="3">
        <f t="shared" si="21"/>
        <v>0</v>
      </c>
      <c r="AX71" s="3">
        <f t="shared" si="21"/>
        <v>290.71</v>
      </c>
      <c r="AY71" s="3">
        <f t="shared" si="21"/>
        <v>0</v>
      </c>
      <c r="AZ71" s="3">
        <f t="shared" si="21"/>
        <v>456.552</v>
      </c>
      <c r="BA71" s="3">
        <f t="shared" si="21"/>
        <v>557.44</v>
      </c>
      <c r="BB71" s="3">
        <f t="shared" si="21"/>
        <v>0</v>
      </c>
      <c r="BC71" s="3"/>
      <c r="BD71" s="3">
        <f>SUM(C71:BB71)</f>
        <v>391106.77400000015</v>
      </c>
      <c r="BE71" s="3"/>
      <c r="BF71" s="3">
        <f>+C71+W71+AE71+AG71+AI71+AM71+AO71+AP71+AR71+AT71+AX71+AY71+AZ71+BA71</f>
        <v>19685.338</v>
      </c>
      <c r="BG71" s="3">
        <f>+BD71-BF71</f>
        <v>371421.43600000016</v>
      </c>
      <c r="BH71" s="41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</row>
    <row r="72" spans="1:75" ht="12.75">
      <c r="A72" s="7" t="s">
        <v>317</v>
      </c>
      <c r="B72" s="62"/>
      <c r="C72" s="3">
        <f aca="true" t="shared" si="22" ref="C72:AH72">+C66*(C25/100)</f>
        <v>0</v>
      </c>
      <c r="D72" s="3">
        <f t="shared" si="22"/>
        <v>0</v>
      </c>
      <c r="E72" s="3">
        <f t="shared" si="22"/>
        <v>0</v>
      </c>
      <c r="F72" s="3">
        <f t="shared" si="22"/>
        <v>0</v>
      </c>
      <c r="G72" s="3">
        <f t="shared" si="22"/>
        <v>9234.245</v>
      </c>
      <c r="H72" s="3">
        <f t="shared" si="22"/>
        <v>4953.410000000001</v>
      </c>
      <c r="I72" s="3">
        <f t="shared" si="22"/>
        <v>0</v>
      </c>
      <c r="J72" s="3">
        <f t="shared" si="22"/>
        <v>1237.884</v>
      </c>
      <c r="K72" s="3">
        <f t="shared" si="22"/>
        <v>0</v>
      </c>
      <c r="L72" s="3">
        <f t="shared" si="22"/>
        <v>0</v>
      </c>
      <c r="M72" s="3">
        <f t="shared" si="22"/>
        <v>0</v>
      </c>
      <c r="N72" s="3">
        <f t="shared" si="22"/>
        <v>0</v>
      </c>
      <c r="O72" s="3">
        <f t="shared" si="22"/>
        <v>0</v>
      </c>
      <c r="P72" s="3">
        <f t="shared" si="22"/>
        <v>0</v>
      </c>
      <c r="Q72" s="3">
        <f t="shared" si="22"/>
        <v>0</v>
      </c>
      <c r="R72" s="3">
        <f t="shared" si="22"/>
        <v>0</v>
      </c>
      <c r="S72" s="3">
        <f t="shared" si="22"/>
        <v>0</v>
      </c>
      <c r="T72" s="3">
        <f t="shared" si="22"/>
        <v>0</v>
      </c>
      <c r="U72" s="3">
        <f t="shared" si="22"/>
        <v>0</v>
      </c>
      <c r="V72" s="3">
        <f t="shared" si="22"/>
        <v>0</v>
      </c>
      <c r="W72" s="3">
        <f t="shared" si="22"/>
        <v>0</v>
      </c>
      <c r="X72" s="3">
        <f t="shared" si="22"/>
        <v>0</v>
      </c>
      <c r="Y72" s="3">
        <f t="shared" si="22"/>
        <v>0</v>
      </c>
      <c r="Z72" s="3">
        <f t="shared" si="22"/>
        <v>0</v>
      </c>
      <c r="AA72" s="3">
        <f t="shared" si="22"/>
        <v>0</v>
      </c>
      <c r="AB72" s="3">
        <f t="shared" si="22"/>
        <v>0</v>
      </c>
      <c r="AC72" s="3">
        <f t="shared" si="22"/>
        <v>0</v>
      </c>
      <c r="AD72" s="3">
        <f t="shared" si="22"/>
        <v>0</v>
      </c>
      <c r="AE72" s="3">
        <f t="shared" si="22"/>
        <v>0</v>
      </c>
      <c r="AF72" s="3">
        <f t="shared" si="22"/>
        <v>0</v>
      </c>
      <c r="AG72" s="3">
        <f t="shared" si="22"/>
        <v>0</v>
      </c>
      <c r="AH72" s="3">
        <f t="shared" si="22"/>
        <v>0</v>
      </c>
      <c r="AI72" s="3">
        <f aca="true" t="shared" si="23" ref="AI72:BB72">+AI66*(AI25/100)</f>
        <v>0</v>
      </c>
      <c r="AJ72" s="3">
        <f t="shared" si="23"/>
        <v>0</v>
      </c>
      <c r="AK72" s="3">
        <f t="shared" si="23"/>
        <v>0</v>
      </c>
      <c r="AL72" s="3">
        <f t="shared" si="23"/>
        <v>0</v>
      </c>
      <c r="AM72" s="3">
        <f t="shared" si="23"/>
        <v>0</v>
      </c>
      <c r="AN72" s="3">
        <f t="shared" si="23"/>
        <v>0</v>
      </c>
      <c r="AO72" s="3">
        <f t="shared" si="23"/>
        <v>0</v>
      </c>
      <c r="AP72" s="3">
        <f t="shared" si="23"/>
        <v>0</v>
      </c>
      <c r="AQ72" s="3">
        <f t="shared" si="23"/>
        <v>0</v>
      </c>
      <c r="AR72" s="3">
        <f t="shared" si="23"/>
        <v>0</v>
      </c>
      <c r="AS72" s="3">
        <f t="shared" si="23"/>
        <v>0</v>
      </c>
      <c r="AT72" s="3">
        <f t="shared" si="23"/>
        <v>0</v>
      </c>
      <c r="AU72" s="3">
        <f t="shared" si="23"/>
        <v>0</v>
      </c>
      <c r="AV72" s="3">
        <f t="shared" si="23"/>
        <v>0</v>
      </c>
      <c r="AW72" s="3">
        <f t="shared" si="23"/>
        <v>0</v>
      </c>
      <c r="AX72" s="3">
        <f t="shared" si="23"/>
        <v>0</v>
      </c>
      <c r="AY72" s="3">
        <f t="shared" si="23"/>
        <v>0</v>
      </c>
      <c r="AZ72" s="3">
        <f t="shared" si="23"/>
        <v>0</v>
      </c>
      <c r="BA72" s="3">
        <f t="shared" si="23"/>
        <v>0</v>
      </c>
      <c r="BB72" s="3">
        <f t="shared" si="23"/>
        <v>0</v>
      </c>
      <c r="BC72" s="3"/>
      <c r="BD72" s="3">
        <f>SUM(C72:BB72)</f>
        <v>15425.539000000002</v>
      </c>
      <c r="BE72" s="3"/>
      <c r="BF72" s="3">
        <f>+C72+W72+AE72+AG72+AI72+AM72+AO72+AP72+AR72+AT72+AX72+AY72+AZ72+BA72</f>
        <v>0</v>
      </c>
      <c r="BG72" s="3">
        <f>+BD72-BF72</f>
        <v>15425.539000000002</v>
      </c>
      <c r="BH72" s="41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</row>
    <row r="73" spans="1:75" ht="12.75">
      <c r="A73" s="65" t="s">
        <v>318</v>
      </c>
      <c r="B73" s="166"/>
      <c r="C73" s="5">
        <f aca="true" t="shared" si="24" ref="C73:AH73">SUM(C68:C72)</f>
        <v>12105781.688000001</v>
      </c>
      <c r="D73" s="5">
        <f t="shared" si="24"/>
        <v>266872</v>
      </c>
      <c r="E73" s="5">
        <f t="shared" si="24"/>
        <v>2935061</v>
      </c>
      <c r="F73" s="5">
        <f t="shared" si="24"/>
        <v>4099919.0000000005</v>
      </c>
      <c r="G73" s="5">
        <f t="shared" si="24"/>
        <v>1846849</v>
      </c>
      <c r="H73" s="5">
        <f t="shared" si="24"/>
        <v>9190</v>
      </c>
      <c r="I73" s="5">
        <f t="shared" si="24"/>
        <v>1256886.631</v>
      </c>
      <c r="J73" s="5">
        <f t="shared" si="24"/>
        <v>28816.788</v>
      </c>
      <c r="K73" s="5">
        <f t="shared" si="24"/>
        <v>43559</v>
      </c>
      <c r="L73" s="5">
        <f t="shared" si="24"/>
        <v>415934.519</v>
      </c>
      <c r="M73" s="5">
        <f t="shared" si="24"/>
        <v>351789</v>
      </c>
      <c r="N73" s="5">
        <f t="shared" si="24"/>
        <v>913023.0630000001</v>
      </c>
      <c r="O73" s="5">
        <f t="shared" si="24"/>
        <v>9931</v>
      </c>
      <c r="P73" s="5">
        <f t="shared" si="24"/>
        <v>796554.0000000001</v>
      </c>
      <c r="Q73" s="5">
        <f t="shared" si="24"/>
        <v>30025</v>
      </c>
      <c r="R73" s="5">
        <f t="shared" si="24"/>
        <v>782117.1</v>
      </c>
      <c r="S73" s="5">
        <f t="shared" si="24"/>
        <v>463886</v>
      </c>
      <c r="T73" s="5">
        <f t="shared" si="24"/>
        <v>435399</v>
      </c>
      <c r="U73" s="5">
        <f t="shared" si="24"/>
        <v>503397.99999999994</v>
      </c>
      <c r="V73" s="5">
        <f t="shared" si="24"/>
        <v>212273</v>
      </c>
      <c r="W73" s="5">
        <f t="shared" si="24"/>
        <v>833745</v>
      </c>
      <c r="X73" s="5">
        <f t="shared" si="24"/>
        <v>705274.57</v>
      </c>
      <c r="Y73" s="5">
        <f t="shared" si="24"/>
        <v>384118.735</v>
      </c>
      <c r="Z73" s="5">
        <f t="shared" si="24"/>
        <v>154066</v>
      </c>
      <c r="AA73" s="5">
        <f t="shared" si="24"/>
        <v>2676</v>
      </c>
      <c r="AB73" s="5">
        <f t="shared" si="24"/>
        <v>3076.0000000000005</v>
      </c>
      <c r="AC73" s="5">
        <f t="shared" si="24"/>
        <v>367691</v>
      </c>
      <c r="AD73" s="5">
        <f t="shared" si="24"/>
        <v>365308</v>
      </c>
      <c r="AE73" s="5">
        <f t="shared" si="24"/>
        <v>1559822.9999999998</v>
      </c>
      <c r="AF73" s="5">
        <f t="shared" si="24"/>
        <v>323598</v>
      </c>
      <c r="AG73" s="5">
        <f t="shared" si="24"/>
        <v>129865.99999999999</v>
      </c>
      <c r="AH73" s="5">
        <f t="shared" si="24"/>
        <v>131201</v>
      </c>
      <c r="AI73" s="5">
        <f aca="true" t="shared" si="25" ref="AI73:BB73">SUM(AI68:AI72)</f>
        <v>28299</v>
      </c>
      <c r="AJ73" s="5">
        <f t="shared" si="25"/>
        <v>84187</v>
      </c>
      <c r="AK73" s="5">
        <f t="shared" si="25"/>
        <v>63619.99999999999</v>
      </c>
      <c r="AL73" s="5">
        <f t="shared" si="25"/>
        <v>109365.00000000001</v>
      </c>
      <c r="AM73" s="5">
        <f t="shared" si="25"/>
        <v>205163.63100000002</v>
      </c>
      <c r="AN73" s="5">
        <f t="shared" si="25"/>
        <v>696</v>
      </c>
      <c r="AO73" s="5">
        <f t="shared" si="25"/>
        <v>139083</v>
      </c>
      <c r="AP73" s="5">
        <f t="shared" si="25"/>
        <v>140800</v>
      </c>
      <c r="AQ73" s="5">
        <f t="shared" si="25"/>
        <v>78852</v>
      </c>
      <c r="AR73" s="5">
        <f t="shared" si="25"/>
        <v>126733</v>
      </c>
      <c r="AS73" s="5">
        <f t="shared" si="25"/>
        <v>41476.99999999999</v>
      </c>
      <c r="AT73" s="5">
        <f t="shared" si="25"/>
        <v>35722</v>
      </c>
      <c r="AU73" s="5">
        <f t="shared" si="25"/>
        <v>38486.448000000004</v>
      </c>
      <c r="AV73" s="5">
        <f t="shared" si="25"/>
        <v>38290</v>
      </c>
      <c r="AW73" s="5">
        <f t="shared" si="25"/>
        <v>40340</v>
      </c>
      <c r="AX73" s="5">
        <f t="shared" si="25"/>
        <v>41488.47</v>
      </c>
      <c r="AY73" s="5">
        <f t="shared" si="25"/>
        <v>40429</v>
      </c>
      <c r="AZ73" s="5">
        <f t="shared" si="25"/>
        <v>152184.00000000003</v>
      </c>
      <c r="BA73" s="5">
        <f t="shared" si="25"/>
        <v>69680</v>
      </c>
      <c r="BB73" s="5">
        <f t="shared" si="25"/>
        <v>0</v>
      </c>
      <c r="BC73" s="5"/>
      <c r="BD73" s="5">
        <f>SUM(BD68:BD72)</f>
        <v>33942603.64299999</v>
      </c>
      <c r="BE73" s="5"/>
      <c r="BF73" s="5">
        <f>SUM(BF68:BF72)</f>
        <v>15608797.789</v>
      </c>
      <c r="BG73" s="5">
        <f>SUM(BG68:BG72)</f>
        <v>18333805.854</v>
      </c>
      <c r="BH73" s="41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</row>
    <row r="74" spans="1:60" s="43" customFormat="1" ht="12.75">
      <c r="A74" s="7"/>
      <c r="B74" s="6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41"/>
    </row>
    <row r="75" spans="1:60" ht="12.75">
      <c r="A75" s="11" t="s">
        <v>327</v>
      </c>
      <c r="B75" s="62"/>
      <c r="BH75" s="41"/>
    </row>
    <row r="76" spans="1:60" ht="12.75">
      <c r="A76" s="4" t="str">
        <f>+'3.2 Efnah.'!A24</f>
        <v>      Aðrar fjárfestingar    </v>
      </c>
      <c r="B76" s="62"/>
      <c r="C76" s="3">
        <f>+'4.1. Samtryggingard.'!C87</f>
        <v>152792468</v>
      </c>
      <c r="D76" s="3">
        <f>+'4.1. Samtryggingard.'!D87</f>
        <v>65888985</v>
      </c>
      <c r="E76" s="3">
        <f>+'4.1. Samtryggingard.'!E87</f>
        <v>182914021</v>
      </c>
      <c r="F76" s="3">
        <f>+'4.1. Samtryggingard.'!F87</f>
        <v>176525398</v>
      </c>
      <c r="G76" s="3">
        <f>+'4.1. Samtryggingard.'!G87</f>
        <v>68799581</v>
      </c>
      <c r="H76" s="3">
        <f>+'4.1. Samtryggingard.'!H87</f>
        <v>0</v>
      </c>
      <c r="I76" s="3">
        <f>+'4.1. Samtryggingard.'!I87</f>
        <v>45524981</v>
      </c>
      <c r="J76" s="3">
        <f>+'4.1. Samtryggingard.'!J87</f>
        <v>6932790</v>
      </c>
      <c r="K76" s="3">
        <f>+'4.1. Samtryggingard.'!K87</f>
        <v>8237579</v>
      </c>
      <c r="L76" s="3">
        <f>+'4.1. Samtryggingard.'!L87</f>
        <v>40256697</v>
      </c>
      <c r="M76" s="3">
        <f>+'4.1. Samtryggingard.'!M87</f>
        <v>31831898</v>
      </c>
      <c r="N76" s="3">
        <f>+'4.1. Samtryggingard.'!N87</f>
        <v>23551779</v>
      </c>
      <c r="O76" s="3">
        <f>+'4.1. Samtryggingard.'!O87</f>
        <v>2915666</v>
      </c>
      <c r="P76" s="3">
        <f>+'4.1. Samtryggingard.'!P87</f>
        <v>20777376</v>
      </c>
      <c r="Q76" s="3">
        <f>+'4.1. Samtryggingard.'!Q87</f>
        <v>7440205</v>
      </c>
      <c r="R76" s="3">
        <f>+'4.1. Samtryggingard.'!R87</f>
        <v>24955173</v>
      </c>
      <c r="S76" s="3">
        <f>+'4.1. Samtryggingard.'!S87</f>
        <v>22008672</v>
      </c>
      <c r="T76" s="3">
        <f>+'4.1. Samtryggingard.'!T87</f>
        <v>21541949</v>
      </c>
      <c r="U76" s="3">
        <f>+'4.1. Samtryggingard.'!U87</f>
        <v>20917941</v>
      </c>
      <c r="V76" s="3">
        <f>+'4.1. Samtryggingard.'!V87</f>
        <v>20501311</v>
      </c>
      <c r="W76" s="3">
        <f>+'4.1. Samtryggingard.'!W87</f>
        <v>17776475</v>
      </c>
      <c r="X76" s="3">
        <f>+'4.1. Samtryggingard.'!X87</f>
        <v>18113546</v>
      </c>
      <c r="Y76" s="3">
        <f>+'4.1. Samtryggingard.'!Y87</f>
        <v>17339166</v>
      </c>
      <c r="Z76" s="3">
        <f>+'4.1. Samtryggingard.'!Z87</f>
        <v>14557121</v>
      </c>
      <c r="AA76" s="3">
        <f>+'4.1. Samtryggingard.'!AA87</f>
        <v>1195346</v>
      </c>
      <c r="AB76" s="3">
        <f>+'4.1. Samtryggingard.'!AB87</f>
        <v>1476313</v>
      </c>
      <c r="AC76" s="3">
        <f>+'4.1. Samtryggingard.'!AC87</f>
        <v>13105969</v>
      </c>
      <c r="AD76" s="3">
        <f>+'4.1. Samtryggingard.'!AD87</f>
        <v>11336301</v>
      </c>
      <c r="AE76" s="3">
        <f>+'4.1. Samtryggingard.'!AE87</f>
        <v>7860822</v>
      </c>
      <c r="AF76" s="3">
        <f>+'4.1. Samtryggingard.'!AF87</f>
        <v>10640811</v>
      </c>
      <c r="AG76" s="3">
        <f>+'4.1. Samtryggingard.'!AG87</f>
        <v>6248097</v>
      </c>
      <c r="AH76" s="3">
        <f>+'4.1. Samtryggingard.'!AH87</f>
        <v>3342016</v>
      </c>
      <c r="AI76" s="3">
        <f>+'4.1. Samtryggingard.'!AI87</f>
        <v>170089</v>
      </c>
      <c r="AJ76" s="3">
        <f>+'4.1. Samtryggingard.'!AJ87</f>
        <v>2807041</v>
      </c>
      <c r="AK76" s="3">
        <f>+'4.1. Samtryggingard.'!AK87</f>
        <v>2797047</v>
      </c>
      <c r="AL76" s="3">
        <f>+'4.1. Samtryggingard.'!AL87</f>
        <v>2591040</v>
      </c>
      <c r="AM76" s="3">
        <f>+'4.1. Samtryggingard.'!AM87</f>
        <v>2129070</v>
      </c>
      <c r="AN76" s="3">
        <f>+'4.1. Samtryggingard.'!AN87</f>
        <v>221162</v>
      </c>
      <c r="AO76" s="3">
        <f>+'4.1. Samtryggingard.'!AO87</f>
        <v>1988203</v>
      </c>
      <c r="AP76" s="3">
        <f>+'4.1. Samtryggingard.'!AP87</f>
        <v>1838769</v>
      </c>
      <c r="AQ76" s="3">
        <f>+'4.1. Samtryggingard.'!AQ87</f>
        <v>1566965</v>
      </c>
      <c r="AR76" s="3">
        <f>+'4.1. Samtryggingard.'!AR87</f>
        <v>1027200</v>
      </c>
      <c r="AS76" s="3">
        <f>+'4.1. Samtryggingard.'!AS87</f>
        <v>728762</v>
      </c>
      <c r="AT76" s="3">
        <f>+'4.1. Samtryggingard.'!AT87</f>
        <v>611586</v>
      </c>
      <c r="AU76" s="3">
        <f>+'4.1. Samtryggingard.'!AU87</f>
        <v>636131</v>
      </c>
      <c r="AV76" s="3">
        <f>+'4.1. Samtryggingard.'!AV87</f>
        <v>522066</v>
      </c>
      <c r="AW76" s="3">
        <f>+'4.1. Samtryggingard.'!AW87</f>
        <v>384009</v>
      </c>
      <c r="AX76" s="3">
        <f>+'4.1. Samtryggingard.'!AX87</f>
        <v>412519</v>
      </c>
      <c r="AY76" s="3">
        <f>+'4.1. Samtryggingard.'!AY87</f>
        <v>184679</v>
      </c>
      <c r="AZ76" s="3">
        <f>+'4.1. Samtryggingard.'!AZ87</f>
        <v>33464</v>
      </c>
      <c r="BA76" s="3">
        <f>+'4.1. Samtryggingard.'!BA87</f>
        <v>3531</v>
      </c>
      <c r="BB76" s="3">
        <f>+'4.1. Samtryggingard.'!BB87</f>
        <v>0</v>
      </c>
      <c r="BC76" s="3"/>
      <c r="BD76" s="3">
        <f>+'4.1. Samtryggingard.'!BD87</f>
        <v>1087959786</v>
      </c>
      <c r="BE76" s="3"/>
      <c r="BF76" s="3">
        <f>+'4.1. Samtryggingard.'!BF87</f>
        <v>193076972</v>
      </c>
      <c r="BG76" s="3">
        <f>+'4.1. Samtryggingard.'!BG87</f>
        <v>894882814</v>
      </c>
      <c r="BH76" s="41"/>
    </row>
    <row r="77" spans="1:161" ht="12.75">
      <c r="A77" s="4"/>
      <c r="B77" s="6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41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</row>
    <row r="78" spans="1:161" ht="12.75">
      <c r="A78" s="4" t="str">
        <f aca="true" t="shared" si="26" ref="A78:A84">+A9</f>
        <v>Skráð verðbréf með br. tekjum (%)</v>
      </c>
      <c r="B78" s="62"/>
      <c r="C78" s="3">
        <f aca="true" t="shared" si="27" ref="C78:AH78">+C76*C9/100</f>
        <v>60811402.264</v>
      </c>
      <c r="D78" s="3">
        <f t="shared" si="27"/>
        <v>28595819.49</v>
      </c>
      <c r="E78" s="3">
        <f t="shared" si="27"/>
        <v>86518331.933</v>
      </c>
      <c r="F78" s="3">
        <f t="shared" si="27"/>
        <v>77847700.518</v>
      </c>
      <c r="G78" s="3">
        <f t="shared" si="27"/>
        <v>28001429.467000004</v>
      </c>
      <c r="H78" s="3">
        <f t="shared" si="27"/>
        <v>0</v>
      </c>
      <c r="I78" s="3">
        <f t="shared" si="27"/>
        <v>19712316.773</v>
      </c>
      <c r="J78" s="3">
        <f t="shared" si="27"/>
        <v>3910093.56</v>
      </c>
      <c r="K78" s="3">
        <f t="shared" si="27"/>
        <v>6441786.778000001</v>
      </c>
      <c r="L78" s="3">
        <f t="shared" si="27"/>
        <v>14935234.587000001</v>
      </c>
      <c r="M78" s="3">
        <f t="shared" si="27"/>
        <v>11109332.402</v>
      </c>
      <c r="N78" s="3">
        <f t="shared" si="27"/>
        <v>8266674.429</v>
      </c>
      <c r="O78" s="3">
        <f t="shared" si="27"/>
        <v>1023398.7660000001</v>
      </c>
      <c r="P78" s="3">
        <f t="shared" si="27"/>
        <v>9432928.704</v>
      </c>
      <c r="Q78" s="3">
        <f t="shared" si="27"/>
        <v>3876346.805</v>
      </c>
      <c r="R78" s="3">
        <f t="shared" si="27"/>
        <v>15472207.26</v>
      </c>
      <c r="S78" s="3">
        <f t="shared" si="27"/>
        <v>15340044.384000001</v>
      </c>
      <c r="T78" s="3">
        <f t="shared" si="27"/>
        <v>11848071.95</v>
      </c>
      <c r="U78" s="3">
        <f t="shared" si="27"/>
        <v>12048734.016</v>
      </c>
      <c r="V78" s="3">
        <f t="shared" si="27"/>
        <v>8200524.4</v>
      </c>
      <c r="W78" s="3">
        <f t="shared" si="27"/>
        <v>7217248.85</v>
      </c>
      <c r="X78" s="3">
        <f t="shared" si="27"/>
        <v>14001771.058</v>
      </c>
      <c r="Y78" s="3">
        <f t="shared" si="27"/>
        <v>7854642.198</v>
      </c>
      <c r="Z78" s="3">
        <f t="shared" si="27"/>
        <v>7889959.582</v>
      </c>
      <c r="AA78" s="3">
        <f t="shared" si="27"/>
        <v>647877.532</v>
      </c>
      <c r="AB78" s="3">
        <f t="shared" si="27"/>
        <v>1430547.2970000003</v>
      </c>
      <c r="AC78" s="3">
        <f t="shared" si="27"/>
        <v>3997320.545</v>
      </c>
      <c r="AD78" s="3">
        <f t="shared" si="27"/>
        <v>6949152.512999999</v>
      </c>
      <c r="AE78" s="3">
        <f t="shared" si="27"/>
        <v>1359922.206</v>
      </c>
      <c r="AF78" s="3">
        <f t="shared" si="27"/>
        <v>2606998.695</v>
      </c>
      <c r="AG78" s="3">
        <f t="shared" si="27"/>
        <v>5054710.473</v>
      </c>
      <c r="AH78" s="3">
        <f t="shared" si="27"/>
        <v>2189020.48</v>
      </c>
      <c r="AI78" s="3">
        <f aca="true" t="shared" si="28" ref="AI78:BB78">+AI76*AI9/100</f>
        <v>23982.549</v>
      </c>
      <c r="AJ78" s="3">
        <f t="shared" si="28"/>
        <v>1162114.974</v>
      </c>
      <c r="AK78" s="3">
        <f t="shared" si="28"/>
        <v>1376147.124</v>
      </c>
      <c r="AL78" s="3">
        <f t="shared" si="28"/>
        <v>1686767.04</v>
      </c>
      <c r="AM78" s="3">
        <f t="shared" si="28"/>
        <v>830337.3</v>
      </c>
      <c r="AN78" s="3">
        <f t="shared" si="28"/>
        <v>192632.10199999998</v>
      </c>
      <c r="AO78" s="3">
        <f t="shared" si="28"/>
        <v>1274438.123</v>
      </c>
      <c r="AP78" s="3">
        <f t="shared" si="28"/>
        <v>691377.1440000001</v>
      </c>
      <c r="AQ78" s="3">
        <f t="shared" si="28"/>
        <v>1341322.0399999998</v>
      </c>
      <c r="AR78" s="3">
        <f t="shared" si="28"/>
        <v>818678.4</v>
      </c>
      <c r="AS78" s="3">
        <f t="shared" si="28"/>
        <v>534182.546</v>
      </c>
      <c r="AT78" s="3">
        <f t="shared" si="28"/>
        <v>414655.30799999996</v>
      </c>
      <c r="AU78" s="3">
        <f t="shared" si="28"/>
        <v>1908.3929999999998</v>
      </c>
      <c r="AV78" s="3">
        <f t="shared" si="28"/>
        <v>491786.172</v>
      </c>
      <c r="AW78" s="3">
        <f t="shared" si="28"/>
        <v>0</v>
      </c>
      <c r="AX78" s="3">
        <f t="shared" si="28"/>
        <v>259886.97</v>
      </c>
      <c r="AY78" s="3">
        <f t="shared" si="28"/>
        <v>110807.4</v>
      </c>
      <c r="AZ78" s="3">
        <f t="shared" si="28"/>
        <v>0</v>
      </c>
      <c r="BA78" s="3">
        <f t="shared" si="28"/>
        <v>0</v>
      </c>
      <c r="BB78" s="3">
        <f t="shared" si="28"/>
        <v>0</v>
      </c>
      <c r="BC78" s="3"/>
      <c r="BD78" s="3">
        <f aca="true" t="shared" si="29" ref="BD78:BD83">SUM(C78:BB78)</f>
        <v>495802573.5000001</v>
      </c>
      <c r="BE78" s="3"/>
      <c r="BF78" s="3">
        <f>+C78+W78+AE78+AG78+AI78+AM78+AO78+AP78+AR78+AT78+AX78+AY78+AZ78+BA78</f>
        <v>78867446.98699999</v>
      </c>
      <c r="BG78" s="3">
        <f aca="true" t="shared" si="30" ref="BG78:BG83">+BD78-BF78</f>
        <v>416935126.51300013</v>
      </c>
      <c r="BH78" s="41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</row>
    <row r="79" spans="1:161" ht="12.75">
      <c r="A79" s="4" t="str">
        <f t="shared" si="26"/>
        <v>Skráð verðbréf með föst. tekjum (%)</v>
      </c>
      <c r="B79" s="62"/>
      <c r="C79" s="3">
        <f aca="true" t="shared" si="31" ref="C79:AH79">+C10*C76/100</f>
        <v>66770308.516</v>
      </c>
      <c r="D79" s="3">
        <f t="shared" si="31"/>
        <v>26487371.97</v>
      </c>
      <c r="E79" s="3">
        <f t="shared" si="31"/>
        <v>64751563.43399999</v>
      </c>
      <c r="F79" s="3">
        <f t="shared" si="31"/>
        <v>74317192.558</v>
      </c>
      <c r="G79" s="3">
        <f t="shared" si="31"/>
        <v>30065416.897000004</v>
      </c>
      <c r="H79" s="3">
        <f t="shared" si="31"/>
        <v>0</v>
      </c>
      <c r="I79" s="3">
        <f t="shared" si="31"/>
        <v>23081165.367000002</v>
      </c>
      <c r="J79" s="3">
        <f t="shared" si="31"/>
        <v>2911771.8</v>
      </c>
      <c r="K79" s="3">
        <f t="shared" si="31"/>
        <v>1136785.902</v>
      </c>
      <c r="L79" s="3">
        <f t="shared" si="31"/>
        <v>23389140.957000002</v>
      </c>
      <c r="M79" s="3">
        <f t="shared" si="31"/>
        <v>13051078.18</v>
      </c>
      <c r="N79" s="3">
        <f t="shared" si="31"/>
        <v>11187095.025</v>
      </c>
      <c r="O79" s="3">
        <f t="shared" si="31"/>
        <v>1384941.35</v>
      </c>
      <c r="P79" s="3">
        <f t="shared" si="31"/>
        <v>8414837.28</v>
      </c>
      <c r="Q79" s="3">
        <f t="shared" si="31"/>
        <v>2566870.725</v>
      </c>
      <c r="R79" s="3">
        <f t="shared" si="31"/>
        <v>5989241.52</v>
      </c>
      <c r="S79" s="3">
        <f t="shared" si="31"/>
        <v>4203656.352000001</v>
      </c>
      <c r="T79" s="3">
        <f t="shared" si="31"/>
        <v>8315192.313999999</v>
      </c>
      <c r="U79" s="3">
        <f t="shared" si="31"/>
        <v>6003449.066999999</v>
      </c>
      <c r="V79" s="3">
        <f t="shared" si="31"/>
        <v>7564983.759</v>
      </c>
      <c r="W79" s="3">
        <f t="shared" si="31"/>
        <v>8212731.45</v>
      </c>
      <c r="X79" s="3">
        <f t="shared" si="31"/>
        <v>2372874.526</v>
      </c>
      <c r="Y79" s="3">
        <f t="shared" si="31"/>
        <v>7698589.704</v>
      </c>
      <c r="Z79" s="3">
        <f t="shared" si="31"/>
        <v>4818407.051</v>
      </c>
      <c r="AA79" s="3">
        <f t="shared" si="31"/>
        <v>395659.526</v>
      </c>
      <c r="AB79" s="3">
        <f t="shared" si="31"/>
        <v>29526.26</v>
      </c>
      <c r="AC79" s="3">
        <f t="shared" si="31"/>
        <v>8282972.408000001</v>
      </c>
      <c r="AD79" s="3">
        <f t="shared" si="31"/>
        <v>2244587.598</v>
      </c>
      <c r="AE79" s="3">
        <f t="shared" si="31"/>
        <v>5046647.724</v>
      </c>
      <c r="AF79" s="3">
        <f t="shared" si="31"/>
        <v>6256796.868</v>
      </c>
      <c r="AG79" s="3">
        <f t="shared" si="31"/>
        <v>1112161.266</v>
      </c>
      <c r="AH79" s="3">
        <f t="shared" si="31"/>
        <v>1005946.8160000001</v>
      </c>
      <c r="AI79" s="3">
        <f aca="true" t="shared" si="32" ref="AI79:BB79">+AI10*AI76/100</f>
        <v>108686.871</v>
      </c>
      <c r="AJ79" s="3">
        <f t="shared" si="32"/>
        <v>460354.724</v>
      </c>
      <c r="AK79" s="3">
        <f t="shared" si="32"/>
        <v>811143.63</v>
      </c>
      <c r="AL79" s="3">
        <f t="shared" si="32"/>
        <v>678852.48</v>
      </c>
      <c r="AM79" s="3">
        <f t="shared" si="32"/>
        <v>596139.6</v>
      </c>
      <c r="AN79" s="3">
        <f t="shared" si="32"/>
        <v>11500.424</v>
      </c>
      <c r="AO79" s="3">
        <f t="shared" si="32"/>
        <v>252501.781</v>
      </c>
      <c r="AP79" s="3">
        <f t="shared" si="32"/>
        <v>836639.895</v>
      </c>
      <c r="AQ79" s="3">
        <f t="shared" si="32"/>
        <v>94017.9</v>
      </c>
      <c r="AR79" s="3">
        <f t="shared" si="32"/>
        <v>90393.6</v>
      </c>
      <c r="AS79" s="3">
        <f t="shared" si="32"/>
        <v>102026.68</v>
      </c>
      <c r="AT79" s="3">
        <f t="shared" si="32"/>
        <v>106415.96399999998</v>
      </c>
      <c r="AU79" s="3">
        <f t="shared" si="32"/>
        <v>82697.03</v>
      </c>
      <c r="AV79" s="3">
        <f t="shared" si="32"/>
        <v>29757.762000000002</v>
      </c>
      <c r="AW79" s="3">
        <f t="shared" si="32"/>
        <v>333703.821</v>
      </c>
      <c r="AX79" s="3">
        <f t="shared" si="32"/>
        <v>136956.30800000002</v>
      </c>
      <c r="AY79" s="3">
        <f t="shared" si="32"/>
        <v>45246.355</v>
      </c>
      <c r="AZ79" s="3">
        <f t="shared" si="32"/>
        <v>0</v>
      </c>
      <c r="BA79" s="3">
        <f t="shared" si="32"/>
        <v>0</v>
      </c>
      <c r="BB79" s="3">
        <f t="shared" si="32"/>
        <v>0</v>
      </c>
      <c r="BC79" s="3"/>
      <c r="BD79" s="3">
        <f t="shared" si="29"/>
        <v>433845998.99499995</v>
      </c>
      <c r="BE79" s="3"/>
      <c r="BF79" s="3">
        <f aca="true" t="shared" si="33" ref="BF79:BF84">+C79+W79+AE79+AG79+AI79+AM79+AO79+AP79+AR79+AT79+AX79+AY79+AZ79+BA79</f>
        <v>83314829.33000001</v>
      </c>
      <c r="BG79" s="3">
        <f t="shared" si="30"/>
        <v>350531169.66499996</v>
      </c>
      <c r="BH79" s="41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</row>
    <row r="80" spans="1:161" ht="12.75">
      <c r="A80" s="4" t="str">
        <f t="shared" si="26"/>
        <v>Óskráð verðbréf með br. tekjum (%)</v>
      </c>
      <c r="B80" s="62"/>
      <c r="C80" s="3">
        <f aca="true" t="shared" si="34" ref="C80:AH80">+C76*C11/100</f>
        <v>152792.468</v>
      </c>
      <c r="D80" s="3">
        <f t="shared" si="34"/>
        <v>65888.985</v>
      </c>
      <c r="E80" s="3">
        <f t="shared" si="34"/>
        <v>2926624.336</v>
      </c>
      <c r="F80" s="3">
        <f t="shared" si="34"/>
        <v>6354914.328000001</v>
      </c>
      <c r="G80" s="3">
        <f t="shared" si="34"/>
        <v>894394.553</v>
      </c>
      <c r="H80" s="3">
        <f t="shared" si="34"/>
        <v>0</v>
      </c>
      <c r="I80" s="3">
        <f t="shared" si="34"/>
        <v>864974.639</v>
      </c>
      <c r="J80" s="3">
        <f t="shared" si="34"/>
        <v>6932.79</v>
      </c>
      <c r="K80" s="3">
        <f t="shared" si="34"/>
        <v>8237.579</v>
      </c>
      <c r="L80" s="3">
        <f t="shared" si="34"/>
        <v>0</v>
      </c>
      <c r="M80" s="3">
        <f t="shared" si="34"/>
        <v>159159.49</v>
      </c>
      <c r="N80" s="3">
        <f t="shared" si="34"/>
        <v>1530865.635</v>
      </c>
      <c r="O80" s="3">
        <f t="shared" si="34"/>
        <v>189518.29</v>
      </c>
      <c r="P80" s="3">
        <f t="shared" si="34"/>
        <v>0</v>
      </c>
      <c r="Q80" s="3">
        <f t="shared" si="34"/>
        <v>0</v>
      </c>
      <c r="R80" s="3">
        <f t="shared" si="34"/>
        <v>798565.5360000001</v>
      </c>
      <c r="S80" s="3">
        <f t="shared" si="34"/>
        <v>66026.016</v>
      </c>
      <c r="T80" s="3">
        <f t="shared" si="34"/>
        <v>236961.439</v>
      </c>
      <c r="U80" s="3">
        <f t="shared" si="34"/>
        <v>125507.646</v>
      </c>
      <c r="V80" s="3">
        <f t="shared" si="34"/>
        <v>102506.555</v>
      </c>
      <c r="W80" s="3">
        <f t="shared" si="34"/>
        <v>17776.475</v>
      </c>
      <c r="X80" s="3">
        <f t="shared" si="34"/>
        <v>36227.092000000004</v>
      </c>
      <c r="Y80" s="3">
        <f t="shared" si="34"/>
        <v>121374.162</v>
      </c>
      <c r="Z80" s="3">
        <f t="shared" si="34"/>
        <v>87342.726</v>
      </c>
      <c r="AA80" s="3">
        <f t="shared" si="34"/>
        <v>7172.076</v>
      </c>
      <c r="AB80" s="3">
        <f t="shared" si="34"/>
        <v>8857.877999999999</v>
      </c>
      <c r="AC80" s="3">
        <f t="shared" si="34"/>
        <v>26211.938000000002</v>
      </c>
      <c r="AD80" s="3">
        <f t="shared" si="34"/>
        <v>328752.729</v>
      </c>
      <c r="AE80" s="3">
        <f t="shared" si="34"/>
        <v>31443.288000000004</v>
      </c>
      <c r="AF80" s="3">
        <f t="shared" si="34"/>
        <v>0</v>
      </c>
      <c r="AG80" s="3">
        <f t="shared" si="34"/>
        <v>0</v>
      </c>
      <c r="AH80" s="3">
        <f t="shared" si="34"/>
        <v>0</v>
      </c>
      <c r="AI80" s="3">
        <f aca="true" t="shared" si="35" ref="AI80:BB80">+AI76*AI11/100</f>
        <v>0</v>
      </c>
      <c r="AJ80" s="3">
        <f t="shared" si="35"/>
        <v>294739.305</v>
      </c>
      <c r="AK80" s="3">
        <f t="shared" si="35"/>
        <v>75520.269</v>
      </c>
      <c r="AL80" s="3">
        <f t="shared" si="35"/>
        <v>160644.48</v>
      </c>
      <c r="AM80" s="3">
        <f t="shared" si="35"/>
        <v>0</v>
      </c>
      <c r="AN80" s="3">
        <f t="shared" si="35"/>
        <v>11721.586</v>
      </c>
      <c r="AO80" s="3">
        <f t="shared" si="35"/>
        <v>0</v>
      </c>
      <c r="AP80" s="3">
        <f t="shared" si="35"/>
        <v>5516.307</v>
      </c>
      <c r="AQ80" s="3">
        <f t="shared" si="35"/>
        <v>94017.9</v>
      </c>
      <c r="AR80" s="3">
        <f t="shared" si="35"/>
        <v>56496</v>
      </c>
      <c r="AS80" s="3">
        <f t="shared" si="35"/>
        <v>24777.908</v>
      </c>
      <c r="AT80" s="3">
        <f t="shared" si="35"/>
        <v>8562.204</v>
      </c>
      <c r="AU80" s="3">
        <f t="shared" si="35"/>
        <v>4452.9169999999995</v>
      </c>
      <c r="AV80" s="3">
        <f t="shared" si="35"/>
        <v>0</v>
      </c>
      <c r="AW80" s="3">
        <f t="shared" si="35"/>
        <v>0</v>
      </c>
      <c r="AX80" s="3">
        <f t="shared" si="35"/>
        <v>0</v>
      </c>
      <c r="AY80" s="3">
        <f t="shared" si="35"/>
        <v>1477.432</v>
      </c>
      <c r="AZ80" s="3">
        <f t="shared" si="35"/>
        <v>0</v>
      </c>
      <c r="BA80" s="3">
        <f t="shared" si="35"/>
        <v>1066.362</v>
      </c>
      <c r="BB80" s="3">
        <f t="shared" si="35"/>
        <v>0</v>
      </c>
      <c r="BC80" s="3"/>
      <c r="BD80" s="3">
        <f t="shared" si="29"/>
        <v>15888021.318999996</v>
      </c>
      <c r="BE80" s="3"/>
      <c r="BF80" s="3">
        <f t="shared" si="33"/>
        <v>275130.536</v>
      </c>
      <c r="BG80" s="3">
        <f t="shared" si="30"/>
        <v>15612890.782999996</v>
      </c>
      <c r="BH80" s="41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</row>
    <row r="81" spans="1:161" ht="12.75">
      <c r="A81" s="4" t="str">
        <f t="shared" si="26"/>
        <v>Óskráð verðbréf með föst. tekjum (%)</v>
      </c>
      <c r="B81" s="62"/>
      <c r="C81" s="3">
        <f aca="true" t="shared" si="36" ref="C81:AH81">+C76*C12/100</f>
        <v>4430981.572</v>
      </c>
      <c r="D81" s="3">
        <f t="shared" si="36"/>
        <v>1713113.61</v>
      </c>
      <c r="E81" s="3">
        <f t="shared" si="36"/>
        <v>2194968.252</v>
      </c>
      <c r="F81" s="3">
        <f t="shared" si="36"/>
        <v>9002795.298</v>
      </c>
      <c r="G81" s="3">
        <f t="shared" si="36"/>
        <v>1995187.8490000002</v>
      </c>
      <c r="H81" s="3">
        <f t="shared" si="36"/>
        <v>0</v>
      </c>
      <c r="I81" s="3">
        <f t="shared" si="36"/>
        <v>318674.86699999997</v>
      </c>
      <c r="J81" s="3">
        <f t="shared" si="36"/>
        <v>103991.85</v>
      </c>
      <c r="K81" s="3">
        <f t="shared" si="36"/>
        <v>164751.58</v>
      </c>
      <c r="L81" s="3">
        <f t="shared" si="36"/>
        <v>603850.455</v>
      </c>
      <c r="M81" s="3">
        <f t="shared" si="36"/>
        <v>1114116.43</v>
      </c>
      <c r="N81" s="3">
        <f t="shared" si="36"/>
        <v>612346.254</v>
      </c>
      <c r="O81" s="3">
        <f t="shared" si="36"/>
        <v>75807.316</v>
      </c>
      <c r="P81" s="3">
        <f t="shared" si="36"/>
        <v>1890741.216</v>
      </c>
      <c r="Q81" s="3">
        <f t="shared" si="36"/>
        <v>312488.61</v>
      </c>
      <c r="R81" s="3">
        <f t="shared" si="36"/>
        <v>1172893.131</v>
      </c>
      <c r="S81" s="3">
        <f t="shared" si="36"/>
        <v>462182.112</v>
      </c>
      <c r="T81" s="3">
        <f t="shared" si="36"/>
        <v>689342.368</v>
      </c>
      <c r="U81" s="3">
        <f t="shared" si="36"/>
        <v>941307.345</v>
      </c>
      <c r="V81" s="3">
        <f t="shared" si="36"/>
        <v>533034.086</v>
      </c>
      <c r="W81" s="3">
        <f t="shared" si="36"/>
        <v>657729.575</v>
      </c>
      <c r="X81" s="3">
        <f t="shared" si="36"/>
        <v>742655.3859999999</v>
      </c>
      <c r="Y81" s="3">
        <f t="shared" si="36"/>
        <v>832279.968</v>
      </c>
      <c r="Z81" s="3">
        <f t="shared" si="36"/>
        <v>829755.897</v>
      </c>
      <c r="AA81" s="3">
        <f t="shared" si="36"/>
        <v>68134.72200000001</v>
      </c>
      <c r="AB81" s="3">
        <f t="shared" si="36"/>
        <v>8857.877999999999</v>
      </c>
      <c r="AC81" s="3">
        <f t="shared" si="36"/>
        <v>484920.85300000006</v>
      </c>
      <c r="AD81" s="3">
        <f t="shared" si="36"/>
        <v>215389.71899999998</v>
      </c>
      <c r="AE81" s="3">
        <f t="shared" si="36"/>
        <v>94329.864</v>
      </c>
      <c r="AF81" s="3">
        <f t="shared" si="36"/>
        <v>1468431.918</v>
      </c>
      <c r="AG81" s="3">
        <f t="shared" si="36"/>
        <v>81225.261</v>
      </c>
      <c r="AH81" s="3">
        <f t="shared" si="36"/>
        <v>86892.416</v>
      </c>
      <c r="AI81" s="3">
        <f aca="true" t="shared" si="37" ref="AI81:BB81">+AI76*AI12/100</f>
        <v>32997.265999999996</v>
      </c>
      <c r="AJ81" s="3">
        <f t="shared" si="37"/>
        <v>889831.997</v>
      </c>
      <c r="AK81" s="3">
        <f t="shared" si="37"/>
        <v>86708.45700000001</v>
      </c>
      <c r="AL81" s="3">
        <f t="shared" si="37"/>
        <v>46638.72</v>
      </c>
      <c r="AM81" s="3">
        <f t="shared" si="37"/>
        <v>638721</v>
      </c>
      <c r="AN81" s="3">
        <f t="shared" si="37"/>
        <v>5307.887999999999</v>
      </c>
      <c r="AO81" s="3">
        <f t="shared" si="37"/>
        <v>19882.03</v>
      </c>
      <c r="AP81" s="3">
        <f t="shared" si="37"/>
        <v>47807.994000000006</v>
      </c>
      <c r="AQ81" s="3">
        <f t="shared" si="37"/>
        <v>25071.44</v>
      </c>
      <c r="AR81" s="3">
        <f t="shared" si="37"/>
        <v>24652.8</v>
      </c>
      <c r="AS81" s="3">
        <f t="shared" si="37"/>
        <v>67774.86600000001</v>
      </c>
      <c r="AT81" s="3">
        <f t="shared" si="37"/>
        <v>32414.057999999997</v>
      </c>
      <c r="AU81" s="3">
        <f t="shared" si="37"/>
        <v>110686.79399999998</v>
      </c>
      <c r="AV81" s="3">
        <f t="shared" si="37"/>
        <v>522.066</v>
      </c>
      <c r="AW81" s="3">
        <f t="shared" si="37"/>
        <v>33408.782999999996</v>
      </c>
      <c r="AX81" s="3">
        <f t="shared" si="37"/>
        <v>2887.633</v>
      </c>
      <c r="AY81" s="3">
        <f t="shared" si="37"/>
        <v>738.716</v>
      </c>
      <c r="AZ81" s="3">
        <f t="shared" si="37"/>
        <v>15025.336</v>
      </c>
      <c r="BA81" s="3">
        <f t="shared" si="37"/>
        <v>1016.928</v>
      </c>
      <c r="BB81" s="3">
        <f t="shared" si="37"/>
        <v>0</v>
      </c>
      <c r="BC81" s="3"/>
      <c r="BD81" s="3">
        <f t="shared" si="29"/>
        <v>35985272.42999999</v>
      </c>
      <c r="BE81" s="3"/>
      <c r="BF81" s="3">
        <f t="shared" si="33"/>
        <v>6080410.033000001</v>
      </c>
      <c r="BG81" s="3">
        <f t="shared" si="30"/>
        <v>29904862.396999992</v>
      </c>
      <c r="BH81" s="41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</row>
    <row r="82" spans="1:161" ht="12.75">
      <c r="A82" s="4" t="str">
        <f t="shared" si="26"/>
        <v>Veðlán (%)</v>
      </c>
      <c r="B82" s="62"/>
      <c r="C82" s="3">
        <f aca="true" t="shared" si="38" ref="C82:AH82">+C76*C13/100</f>
        <v>20779775.648</v>
      </c>
      <c r="D82" s="3">
        <f t="shared" si="38"/>
        <v>9026790.945</v>
      </c>
      <c r="E82" s="3">
        <f t="shared" si="38"/>
        <v>26522533.045</v>
      </c>
      <c r="F82" s="3">
        <f t="shared" si="38"/>
        <v>9002795.298</v>
      </c>
      <c r="G82" s="3">
        <f t="shared" si="38"/>
        <v>7843152.234</v>
      </c>
      <c r="H82" s="3">
        <f t="shared" si="38"/>
        <v>0</v>
      </c>
      <c r="I82" s="3">
        <f t="shared" si="38"/>
        <v>773924.677</v>
      </c>
      <c r="J82" s="3">
        <f t="shared" si="38"/>
        <v>0</v>
      </c>
      <c r="K82" s="3">
        <f t="shared" si="38"/>
        <v>477779.58199999994</v>
      </c>
      <c r="L82" s="3">
        <f t="shared" si="38"/>
        <v>1288214.304</v>
      </c>
      <c r="M82" s="3">
        <f t="shared" si="38"/>
        <v>6366379.6</v>
      </c>
      <c r="N82" s="3">
        <f t="shared" si="38"/>
        <v>1884142.32</v>
      </c>
      <c r="O82" s="3">
        <f t="shared" si="38"/>
        <v>233253.28</v>
      </c>
      <c r="P82" s="3">
        <f t="shared" si="38"/>
        <v>1059646.176</v>
      </c>
      <c r="Q82" s="3">
        <f t="shared" si="38"/>
        <v>691939.065</v>
      </c>
      <c r="R82" s="3">
        <f t="shared" si="38"/>
        <v>1372534.515</v>
      </c>
      <c r="S82" s="3">
        <f t="shared" si="38"/>
        <v>1936763.1360000002</v>
      </c>
      <c r="T82" s="3">
        <f t="shared" si="38"/>
        <v>452380.929</v>
      </c>
      <c r="U82" s="3">
        <f t="shared" si="38"/>
        <v>836717.64</v>
      </c>
      <c r="V82" s="3">
        <f t="shared" si="38"/>
        <v>3731238.602</v>
      </c>
      <c r="W82" s="3">
        <f t="shared" si="38"/>
        <v>1670988.65</v>
      </c>
      <c r="X82" s="3">
        <f t="shared" si="38"/>
        <v>489065.742</v>
      </c>
      <c r="Y82" s="3">
        <f t="shared" si="38"/>
        <v>0</v>
      </c>
      <c r="Z82" s="3">
        <f t="shared" si="38"/>
        <v>0</v>
      </c>
      <c r="AA82" s="3">
        <f t="shared" si="38"/>
        <v>0</v>
      </c>
      <c r="AB82" s="3">
        <f t="shared" si="38"/>
        <v>0</v>
      </c>
      <c r="AC82" s="3">
        <f t="shared" si="38"/>
        <v>0</v>
      </c>
      <c r="AD82" s="3">
        <f t="shared" si="38"/>
        <v>1609754.7419999999</v>
      </c>
      <c r="AE82" s="3">
        <f t="shared" si="38"/>
        <v>1328478.9179999998</v>
      </c>
      <c r="AF82" s="3">
        <f t="shared" si="38"/>
        <v>308583.519</v>
      </c>
      <c r="AG82" s="3">
        <f t="shared" si="38"/>
        <v>0</v>
      </c>
      <c r="AH82" s="3">
        <f t="shared" si="38"/>
        <v>60156.288</v>
      </c>
      <c r="AI82" s="3">
        <f aca="true" t="shared" si="39" ref="AI82:BB82">+AI76*AI13/100</f>
        <v>4422.314</v>
      </c>
      <c r="AJ82" s="3">
        <f t="shared" si="39"/>
        <v>0</v>
      </c>
      <c r="AK82" s="3">
        <f t="shared" si="39"/>
        <v>41955.705</v>
      </c>
      <c r="AL82" s="3">
        <f t="shared" si="39"/>
        <v>18137.28</v>
      </c>
      <c r="AM82" s="3">
        <f t="shared" si="39"/>
        <v>63872.1</v>
      </c>
      <c r="AN82" s="3">
        <f t="shared" si="39"/>
        <v>0</v>
      </c>
      <c r="AO82" s="3">
        <f t="shared" si="39"/>
        <v>441381.066</v>
      </c>
      <c r="AP82" s="3">
        <f t="shared" si="39"/>
        <v>257427.66</v>
      </c>
      <c r="AQ82" s="3">
        <f t="shared" si="39"/>
        <v>12535.72</v>
      </c>
      <c r="AR82" s="3">
        <f t="shared" si="39"/>
        <v>36979.2</v>
      </c>
      <c r="AS82" s="3">
        <f t="shared" si="39"/>
        <v>0</v>
      </c>
      <c r="AT82" s="3">
        <f t="shared" si="39"/>
        <v>50150.051999999996</v>
      </c>
      <c r="AU82" s="3">
        <f t="shared" si="39"/>
        <v>26717.502</v>
      </c>
      <c r="AV82" s="3">
        <f t="shared" si="39"/>
        <v>0</v>
      </c>
      <c r="AW82" s="3">
        <f t="shared" si="39"/>
        <v>16896.396</v>
      </c>
      <c r="AX82" s="3">
        <f t="shared" si="39"/>
        <v>6600.304</v>
      </c>
      <c r="AY82" s="3">
        <f t="shared" si="39"/>
        <v>7387.16</v>
      </c>
      <c r="AZ82" s="3">
        <f t="shared" si="39"/>
        <v>18438.664</v>
      </c>
      <c r="BA82" s="3">
        <f t="shared" si="39"/>
        <v>1447.71</v>
      </c>
      <c r="BB82" s="3">
        <f t="shared" si="39"/>
        <v>0</v>
      </c>
      <c r="BC82" s="3"/>
      <c r="BD82" s="3">
        <f t="shared" si="29"/>
        <v>100751337.688</v>
      </c>
      <c r="BE82" s="3"/>
      <c r="BF82" s="3">
        <f t="shared" si="33"/>
        <v>24667349.446000002</v>
      </c>
      <c r="BG82" s="3">
        <f t="shared" si="30"/>
        <v>76083988.24199998</v>
      </c>
      <c r="BH82" s="41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</row>
    <row r="83" spans="1:161" ht="12.75">
      <c r="A83" s="4" t="str">
        <f t="shared" si="26"/>
        <v>Annað (%)</v>
      </c>
      <c r="B83" s="62"/>
      <c r="C83" s="3">
        <f aca="true" t="shared" si="40" ref="C83:AH83">+C76*C25/100</f>
        <v>0</v>
      </c>
      <c r="D83" s="3">
        <f t="shared" si="40"/>
        <v>0</v>
      </c>
      <c r="E83" s="3">
        <f t="shared" si="40"/>
        <v>0</v>
      </c>
      <c r="F83" s="3">
        <f t="shared" si="40"/>
        <v>0</v>
      </c>
      <c r="G83" s="3">
        <f t="shared" si="40"/>
        <v>343997.905</v>
      </c>
      <c r="H83" s="3">
        <f t="shared" si="40"/>
        <v>0</v>
      </c>
      <c r="I83" s="3">
        <f t="shared" si="40"/>
        <v>0</v>
      </c>
      <c r="J83" s="3">
        <f t="shared" si="40"/>
        <v>298109.97</v>
      </c>
      <c r="K83" s="3">
        <f t="shared" si="40"/>
        <v>0</v>
      </c>
      <c r="L83" s="3">
        <f t="shared" si="40"/>
        <v>0</v>
      </c>
      <c r="M83" s="3">
        <f t="shared" si="40"/>
        <v>0</v>
      </c>
      <c r="N83" s="3">
        <f t="shared" si="40"/>
        <v>0</v>
      </c>
      <c r="O83" s="3">
        <f t="shared" si="40"/>
        <v>0</v>
      </c>
      <c r="P83" s="3">
        <f t="shared" si="40"/>
        <v>0</v>
      </c>
      <c r="Q83" s="3">
        <f t="shared" si="40"/>
        <v>0</v>
      </c>
      <c r="R83" s="3">
        <f t="shared" si="40"/>
        <v>0</v>
      </c>
      <c r="S83" s="3">
        <f t="shared" si="40"/>
        <v>0</v>
      </c>
      <c r="T83" s="3">
        <f t="shared" si="40"/>
        <v>0</v>
      </c>
      <c r="U83" s="3">
        <f t="shared" si="40"/>
        <v>0</v>
      </c>
      <c r="V83" s="3">
        <f t="shared" si="40"/>
        <v>0</v>
      </c>
      <c r="W83" s="3">
        <f t="shared" si="40"/>
        <v>0</v>
      </c>
      <c r="X83" s="3">
        <f t="shared" si="40"/>
        <v>0</v>
      </c>
      <c r="Y83" s="3">
        <f t="shared" si="40"/>
        <v>0</v>
      </c>
      <c r="Z83" s="3">
        <f t="shared" si="40"/>
        <v>0</v>
      </c>
      <c r="AA83" s="3">
        <f t="shared" si="40"/>
        <v>0</v>
      </c>
      <c r="AB83" s="3">
        <f t="shared" si="40"/>
        <v>0</v>
      </c>
      <c r="AC83" s="3">
        <f t="shared" si="40"/>
        <v>0</v>
      </c>
      <c r="AD83" s="3">
        <f t="shared" si="40"/>
        <v>0</v>
      </c>
      <c r="AE83" s="3">
        <f t="shared" si="40"/>
        <v>0</v>
      </c>
      <c r="AF83" s="3">
        <f t="shared" si="40"/>
        <v>0</v>
      </c>
      <c r="AG83" s="3">
        <f t="shared" si="40"/>
        <v>0</v>
      </c>
      <c r="AH83" s="3">
        <f t="shared" si="40"/>
        <v>0</v>
      </c>
      <c r="AI83" s="3">
        <f aca="true" t="shared" si="41" ref="AI83:BB83">+AI76*AI25/100</f>
        <v>0</v>
      </c>
      <c r="AJ83" s="3">
        <f t="shared" si="41"/>
        <v>0</v>
      </c>
      <c r="AK83" s="3">
        <f t="shared" si="41"/>
        <v>0</v>
      </c>
      <c r="AL83" s="3">
        <f t="shared" si="41"/>
        <v>0</v>
      </c>
      <c r="AM83" s="3">
        <f t="shared" si="41"/>
        <v>0</v>
      </c>
      <c r="AN83" s="3">
        <f t="shared" si="41"/>
        <v>0</v>
      </c>
      <c r="AO83" s="3">
        <f t="shared" si="41"/>
        <v>0</v>
      </c>
      <c r="AP83" s="3">
        <f t="shared" si="41"/>
        <v>0</v>
      </c>
      <c r="AQ83" s="3">
        <f t="shared" si="41"/>
        <v>0</v>
      </c>
      <c r="AR83" s="3">
        <f t="shared" si="41"/>
        <v>0</v>
      </c>
      <c r="AS83" s="3">
        <f t="shared" si="41"/>
        <v>0</v>
      </c>
      <c r="AT83" s="3">
        <f t="shared" si="41"/>
        <v>0</v>
      </c>
      <c r="AU83" s="3">
        <f t="shared" si="41"/>
        <v>0</v>
      </c>
      <c r="AV83" s="3">
        <f t="shared" si="41"/>
        <v>0</v>
      </c>
      <c r="AW83" s="3">
        <f t="shared" si="41"/>
        <v>0</v>
      </c>
      <c r="AX83" s="3">
        <f t="shared" si="41"/>
        <v>0</v>
      </c>
      <c r="AY83" s="3">
        <f t="shared" si="41"/>
        <v>0</v>
      </c>
      <c r="AZ83" s="3">
        <f t="shared" si="41"/>
        <v>0</v>
      </c>
      <c r="BA83" s="3">
        <f t="shared" si="41"/>
        <v>0</v>
      </c>
      <c r="BB83" s="3">
        <f t="shared" si="41"/>
        <v>0</v>
      </c>
      <c r="BC83" s="3"/>
      <c r="BD83" s="3">
        <f t="shared" si="29"/>
        <v>642107.875</v>
      </c>
      <c r="BE83" s="3"/>
      <c r="BF83" s="3">
        <f t="shared" si="33"/>
        <v>0</v>
      </c>
      <c r="BG83" s="3">
        <f t="shared" si="30"/>
        <v>642107.875</v>
      </c>
      <c r="BH83" s="41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</row>
    <row r="84" spans="1:60" ht="12.75">
      <c r="A84" s="4" t="str">
        <f t="shared" si="26"/>
        <v>          Samtals:                                       </v>
      </c>
      <c r="B84" s="62"/>
      <c r="C84" s="3">
        <f aca="true" t="shared" si="42" ref="C84:AH84">SUM(C78:C83)</f>
        <v>152945260.468</v>
      </c>
      <c r="D84" s="3">
        <f t="shared" si="42"/>
        <v>65888984.99999999</v>
      </c>
      <c r="E84" s="3">
        <f t="shared" si="42"/>
        <v>182914021</v>
      </c>
      <c r="F84" s="3">
        <f t="shared" si="42"/>
        <v>176525398.00000003</v>
      </c>
      <c r="G84" s="3">
        <f t="shared" si="42"/>
        <v>69143578.90500002</v>
      </c>
      <c r="H84" s="3">
        <f t="shared" si="42"/>
        <v>0</v>
      </c>
      <c r="I84" s="3">
        <f t="shared" si="42"/>
        <v>44751056.323</v>
      </c>
      <c r="J84" s="3">
        <f t="shared" si="42"/>
        <v>7230899.969999999</v>
      </c>
      <c r="K84" s="3">
        <f t="shared" si="42"/>
        <v>8229341.421</v>
      </c>
      <c r="L84" s="3">
        <f t="shared" si="42"/>
        <v>40216440.302999996</v>
      </c>
      <c r="M84" s="3">
        <f t="shared" si="42"/>
        <v>31800066.101999998</v>
      </c>
      <c r="N84" s="3">
        <f t="shared" si="42"/>
        <v>23481123.663000003</v>
      </c>
      <c r="O84" s="3">
        <f t="shared" si="42"/>
        <v>2906919.0020000003</v>
      </c>
      <c r="P84" s="3">
        <f t="shared" si="42"/>
        <v>20798153.375999995</v>
      </c>
      <c r="Q84" s="3">
        <f t="shared" si="42"/>
        <v>7447645.205</v>
      </c>
      <c r="R84" s="3">
        <f t="shared" si="42"/>
        <v>24805441.962</v>
      </c>
      <c r="S84" s="3">
        <f t="shared" si="42"/>
        <v>22008672</v>
      </c>
      <c r="T84" s="3">
        <f t="shared" si="42"/>
        <v>21541949</v>
      </c>
      <c r="U84" s="3">
        <f t="shared" si="42"/>
        <v>19955715.714</v>
      </c>
      <c r="V84" s="3">
        <f t="shared" si="42"/>
        <v>20132287.402</v>
      </c>
      <c r="W84" s="3">
        <f t="shared" si="42"/>
        <v>17776475</v>
      </c>
      <c r="X84" s="3">
        <f t="shared" si="42"/>
        <v>17642593.803999998</v>
      </c>
      <c r="Y84" s="3">
        <f t="shared" si="42"/>
        <v>16506886.032</v>
      </c>
      <c r="Z84" s="3">
        <f t="shared" si="42"/>
        <v>13625465.256000001</v>
      </c>
      <c r="AA84" s="3">
        <f t="shared" si="42"/>
        <v>1118843.856</v>
      </c>
      <c r="AB84" s="3">
        <f t="shared" si="42"/>
        <v>1477789.3130000003</v>
      </c>
      <c r="AC84" s="3">
        <f t="shared" si="42"/>
        <v>12791425.744</v>
      </c>
      <c r="AD84" s="3">
        <f t="shared" si="42"/>
        <v>11347637.301</v>
      </c>
      <c r="AE84" s="3">
        <f t="shared" si="42"/>
        <v>7860822</v>
      </c>
      <c r="AF84" s="3">
        <f t="shared" si="42"/>
        <v>10640810.999999998</v>
      </c>
      <c r="AG84" s="3">
        <f t="shared" si="42"/>
        <v>6248097</v>
      </c>
      <c r="AH84" s="3">
        <f t="shared" si="42"/>
        <v>3342016.0000000005</v>
      </c>
      <c r="AI84" s="3">
        <f aca="true" t="shared" si="43" ref="AI84:BB84">SUM(AI78:AI83)</f>
        <v>170089</v>
      </c>
      <c r="AJ84" s="3">
        <f t="shared" si="43"/>
        <v>2807041</v>
      </c>
      <c r="AK84" s="3">
        <f t="shared" si="43"/>
        <v>2391475.185</v>
      </c>
      <c r="AL84" s="3">
        <f t="shared" si="43"/>
        <v>2591040</v>
      </c>
      <c r="AM84" s="3">
        <f t="shared" si="43"/>
        <v>2129070</v>
      </c>
      <c r="AN84" s="3">
        <f t="shared" si="43"/>
        <v>221162</v>
      </c>
      <c r="AO84" s="3">
        <f t="shared" si="43"/>
        <v>1988203</v>
      </c>
      <c r="AP84" s="3">
        <f t="shared" si="43"/>
        <v>1838769</v>
      </c>
      <c r="AQ84" s="3">
        <f t="shared" si="43"/>
        <v>1566964.9999999995</v>
      </c>
      <c r="AR84" s="3">
        <f t="shared" si="43"/>
        <v>1027200</v>
      </c>
      <c r="AS84" s="3">
        <f t="shared" si="43"/>
        <v>728762.0000000001</v>
      </c>
      <c r="AT84" s="3">
        <f t="shared" si="43"/>
        <v>612197.5859999999</v>
      </c>
      <c r="AU84" s="3">
        <f t="shared" si="43"/>
        <v>226462.63599999997</v>
      </c>
      <c r="AV84" s="3">
        <f t="shared" si="43"/>
        <v>522066</v>
      </c>
      <c r="AW84" s="3">
        <f t="shared" si="43"/>
        <v>384009</v>
      </c>
      <c r="AX84" s="3">
        <f t="shared" si="43"/>
        <v>406331.215</v>
      </c>
      <c r="AY84" s="3">
        <f t="shared" si="43"/>
        <v>165657.063</v>
      </c>
      <c r="AZ84" s="3">
        <f t="shared" si="43"/>
        <v>33464</v>
      </c>
      <c r="BA84" s="3">
        <f t="shared" si="43"/>
        <v>3531</v>
      </c>
      <c r="BB84" s="3">
        <f t="shared" si="43"/>
        <v>0</v>
      </c>
      <c r="BC84" s="3"/>
      <c r="BD84" s="3">
        <f>SUM(BD78:BD83)</f>
        <v>1082915311.8070002</v>
      </c>
      <c r="BE84" s="3"/>
      <c r="BF84" s="3">
        <f t="shared" si="33"/>
        <v>193205166.332</v>
      </c>
      <c r="BG84" s="3">
        <f>SUM(BG78:BG83)</f>
        <v>889710145.475</v>
      </c>
      <c r="BH84" s="41"/>
    </row>
    <row r="85" spans="2:63" s="43" customFormat="1" ht="12.75">
      <c r="B85" s="167"/>
      <c r="C85" s="194"/>
      <c r="D85" s="4"/>
      <c r="E85" s="4"/>
      <c r="F85" s="4"/>
      <c r="G85" s="194"/>
      <c r="H85" s="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4"/>
      <c r="T85" s="4"/>
      <c r="U85" s="194"/>
      <c r="V85" s="194"/>
      <c r="W85" s="4"/>
      <c r="X85" s="194"/>
      <c r="Y85" s="194"/>
      <c r="Z85" s="194"/>
      <c r="AA85" s="194"/>
      <c r="AB85" s="194"/>
      <c r="AC85" s="194"/>
      <c r="AD85" s="194"/>
      <c r="AE85" s="4"/>
      <c r="AF85" s="4"/>
      <c r="AG85" s="4"/>
      <c r="AH85" s="4"/>
      <c r="AI85" s="4"/>
      <c r="AJ85" s="4"/>
      <c r="AK85" s="194"/>
      <c r="AL85" s="4"/>
      <c r="AM85" s="4"/>
      <c r="AN85" s="4"/>
      <c r="AO85" s="4"/>
      <c r="AP85" s="4"/>
      <c r="AQ85" s="4"/>
      <c r="AR85" s="4"/>
      <c r="AS85" s="4"/>
      <c r="AT85" s="194"/>
      <c r="AU85" s="194"/>
      <c r="AV85" s="4"/>
      <c r="AW85" s="4"/>
      <c r="AX85" s="194"/>
      <c r="AY85" s="194"/>
      <c r="AZ85" s="4"/>
      <c r="BA85" s="4"/>
      <c r="BB85" s="4"/>
      <c r="BC85" s="4"/>
      <c r="BD85" s="194"/>
      <c r="BE85" s="194"/>
      <c r="BF85" s="194"/>
      <c r="BG85" s="194"/>
      <c r="BH85" s="41"/>
      <c r="BI85" s="4"/>
      <c r="BJ85" s="4"/>
      <c r="BK85" s="4"/>
    </row>
    <row r="86" spans="3:60" ht="12.75">
      <c r="C86" s="3"/>
      <c r="D86" s="45"/>
      <c r="E86" s="45"/>
      <c r="G86" s="45"/>
      <c r="H86" s="45"/>
      <c r="I86" s="45"/>
      <c r="J86" s="45"/>
      <c r="K86" s="45"/>
      <c r="L86" s="45"/>
      <c r="M86" s="45"/>
      <c r="N86" s="45"/>
      <c r="O86" s="66"/>
      <c r="P86" s="66"/>
      <c r="Q86" s="66"/>
      <c r="R86" s="66"/>
      <c r="S86" s="45"/>
      <c r="T86" s="45"/>
      <c r="U86" s="45"/>
      <c r="V86" s="66"/>
      <c r="W86" s="45"/>
      <c r="X86" s="45"/>
      <c r="Y86" s="45"/>
      <c r="Z86" s="45"/>
      <c r="AA86" s="45"/>
      <c r="AB86" s="45"/>
      <c r="AC86" s="45"/>
      <c r="AD86" s="45"/>
      <c r="AE86" s="66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66"/>
      <c r="AQ86" s="45"/>
      <c r="AR86" s="45"/>
      <c r="AS86" s="66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1"/>
    </row>
    <row r="87" spans="1:60" ht="12.75">
      <c r="A87" s="11" t="s">
        <v>328</v>
      </c>
      <c r="B87" s="62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66"/>
      <c r="P87" s="66"/>
      <c r="Q87" s="66"/>
      <c r="R87" s="66"/>
      <c r="S87" s="45"/>
      <c r="T87" s="45"/>
      <c r="U87" s="45"/>
      <c r="V87" s="66"/>
      <c r="W87" s="45"/>
      <c r="X87" s="45"/>
      <c r="Y87" s="45"/>
      <c r="Z87" s="45"/>
      <c r="AA87" s="45"/>
      <c r="AB87" s="45"/>
      <c r="AC87" s="45"/>
      <c r="AD87" s="45"/>
      <c r="AE87" s="66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66"/>
      <c r="AQ87" s="45"/>
      <c r="AR87" s="45"/>
      <c r="AS87" s="66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1"/>
    </row>
    <row r="88" spans="1:60" ht="12.75">
      <c r="A88" s="4" t="str">
        <f>+A16</f>
        <v>Eignir í ísl. kr. (%)</v>
      </c>
      <c r="B88" s="62"/>
      <c r="C88" s="3">
        <f aca="true" t="shared" si="44" ref="C88:AH88">+C76*C16/100</f>
        <v>111691294.108</v>
      </c>
      <c r="D88" s="3">
        <f t="shared" si="44"/>
        <v>44409175.89</v>
      </c>
      <c r="E88" s="3">
        <f t="shared" si="44"/>
        <v>128039814.7</v>
      </c>
      <c r="F88" s="3">
        <f t="shared" si="44"/>
        <v>146516080.34</v>
      </c>
      <c r="G88" s="3">
        <f t="shared" si="44"/>
        <v>49122900.83400001</v>
      </c>
      <c r="H88" s="3">
        <f t="shared" si="44"/>
        <v>0</v>
      </c>
      <c r="I88" s="3">
        <f t="shared" si="44"/>
        <v>31867486.7</v>
      </c>
      <c r="J88" s="3">
        <f t="shared" si="44"/>
        <v>4721229.989999999</v>
      </c>
      <c r="K88" s="3">
        <f t="shared" si="44"/>
        <v>5667454.351999999</v>
      </c>
      <c r="L88" s="3">
        <f t="shared" si="44"/>
        <v>31480737.054</v>
      </c>
      <c r="M88" s="3">
        <f t="shared" si="44"/>
        <v>25942996.87</v>
      </c>
      <c r="N88" s="3">
        <f t="shared" si="44"/>
        <v>20772669.077999998</v>
      </c>
      <c r="O88" s="3">
        <f t="shared" si="44"/>
        <v>2571617.412</v>
      </c>
      <c r="P88" s="3">
        <f t="shared" si="44"/>
        <v>18284090.88</v>
      </c>
      <c r="Q88" s="3">
        <f t="shared" si="44"/>
        <v>6205130.97</v>
      </c>
      <c r="R88" s="3">
        <f t="shared" si="44"/>
        <v>16695010.737</v>
      </c>
      <c r="S88" s="3">
        <f t="shared" si="44"/>
        <v>17232790.176</v>
      </c>
      <c r="T88" s="3">
        <f t="shared" si="44"/>
        <v>16544216.832</v>
      </c>
      <c r="U88" s="3">
        <f t="shared" si="44"/>
        <v>15019081.638</v>
      </c>
      <c r="V88" s="3">
        <f t="shared" si="44"/>
        <v>16032025.202</v>
      </c>
      <c r="W88" s="3">
        <f t="shared" si="44"/>
        <v>12283544.225</v>
      </c>
      <c r="X88" s="3">
        <f t="shared" si="44"/>
        <v>14635745.168</v>
      </c>
      <c r="Y88" s="3">
        <f t="shared" si="44"/>
        <v>12449521.188</v>
      </c>
      <c r="Z88" s="3">
        <f t="shared" si="44"/>
        <v>11572911.195</v>
      </c>
      <c r="AA88" s="3">
        <f t="shared" si="44"/>
        <v>950300.07</v>
      </c>
      <c r="AB88" s="3">
        <f t="shared" si="44"/>
        <v>1031942.787</v>
      </c>
      <c r="AC88" s="3">
        <f t="shared" si="44"/>
        <v>10602728.921</v>
      </c>
      <c r="AD88" s="3">
        <f t="shared" si="44"/>
        <v>8774296.974000001</v>
      </c>
      <c r="AE88" s="3">
        <f t="shared" si="44"/>
        <v>7750770.492</v>
      </c>
      <c r="AF88" s="3">
        <f t="shared" si="44"/>
        <v>10427994.78</v>
      </c>
      <c r="AG88" s="3">
        <f t="shared" si="44"/>
        <v>6160623.641999999</v>
      </c>
      <c r="AH88" s="3">
        <f t="shared" si="44"/>
        <v>3047918.5919999997</v>
      </c>
      <c r="AI88" s="3">
        <f aca="true" t="shared" si="45" ref="AI88:BB88">+AI76*AI16/100</f>
        <v>170089</v>
      </c>
      <c r="AJ88" s="3">
        <f t="shared" si="45"/>
        <v>2425283.424</v>
      </c>
      <c r="AK88" s="3">
        <f t="shared" si="45"/>
        <v>2285187.399</v>
      </c>
      <c r="AL88" s="3">
        <f t="shared" si="45"/>
        <v>2363028.48</v>
      </c>
      <c r="AM88" s="3">
        <f t="shared" si="45"/>
        <v>1809709.5</v>
      </c>
      <c r="AN88" s="3">
        <f t="shared" si="45"/>
        <v>178035.41</v>
      </c>
      <c r="AO88" s="3">
        <f t="shared" si="45"/>
        <v>1534892.716</v>
      </c>
      <c r="AP88" s="3">
        <f t="shared" si="45"/>
        <v>1505951.8110000002</v>
      </c>
      <c r="AQ88" s="3">
        <f t="shared" si="45"/>
        <v>1377362.235</v>
      </c>
      <c r="AR88" s="3">
        <f t="shared" si="45"/>
        <v>790944</v>
      </c>
      <c r="AS88" s="3">
        <f t="shared" si="45"/>
        <v>702526.568</v>
      </c>
      <c r="AT88" s="3">
        <f t="shared" si="45"/>
        <v>456243.15599999996</v>
      </c>
      <c r="AU88" s="3">
        <f t="shared" si="45"/>
        <v>631041.952</v>
      </c>
      <c r="AV88" s="3">
        <f t="shared" si="45"/>
        <v>469859.4</v>
      </c>
      <c r="AW88" s="3">
        <f t="shared" si="45"/>
        <v>384009</v>
      </c>
      <c r="AX88" s="3">
        <f t="shared" si="45"/>
        <v>403031.063</v>
      </c>
      <c r="AY88" s="3">
        <f t="shared" si="45"/>
        <v>184679</v>
      </c>
      <c r="AZ88" s="3">
        <f t="shared" si="45"/>
        <v>33464</v>
      </c>
      <c r="BA88" s="3">
        <f t="shared" si="45"/>
        <v>3531</v>
      </c>
      <c r="BB88" s="3">
        <f t="shared" si="45"/>
        <v>0</v>
      </c>
      <c r="BC88" s="3"/>
      <c r="BD88" s="3">
        <f>SUM(C88:BB88)</f>
        <v>826212970.9109998</v>
      </c>
      <c r="BE88" s="3"/>
      <c r="BF88" s="3">
        <f>+C88+W88+AE88+AG88+AI88+AM88+AO88+AP88+AR88+AT88+AX88+AY88+AZ88+BA88</f>
        <v>144778767.71299994</v>
      </c>
      <c r="BG88" s="3">
        <f>+BD88-BF88</f>
        <v>681434203.1979998</v>
      </c>
      <c r="BH88" s="41"/>
    </row>
    <row r="89" spans="1:60" ht="12.75">
      <c r="A89" s="4" t="str">
        <f>+A17</f>
        <v>Eignir í erl. gjaldmiðlum (%)</v>
      </c>
      <c r="B89" s="62"/>
      <c r="C89" s="3">
        <f aca="true" t="shared" si="46" ref="C89:AH89">+C76*C17/100</f>
        <v>41101173.892</v>
      </c>
      <c r="D89" s="3">
        <f t="shared" si="46"/>
        <v>21479809.11</v>
      </c>
      <c r="E89" s="3">
        <f t="shared" si="46"/>
        <v>54874206.3</v>
      </c>
      <c r="F89" s="3">
        <f t="shared" si="46"/>
        <v>30009317.66</v>
      </c>
      <c r="G89" s="3">
        <f t="shared" si="46"/>
        <v>19676680.166</v>
      </c>
      <c r="H89" s="3">
        <f t="shared" si="46"/>
        <v>0</v>
      </c>
      <c r="I89" s="3">
        <f t="shared" si="46"/>
        <v>13657494.3</v>
      </c>
      <c r="J89" s="3">
        <f t="shared" si="46"/>
        <v>2211560.01</v>
      </c>
      <c r="K89" s="3">
        <f t="shared" si="46"/>
        <v>2570124.648</v>
      </c>
      <c r="L89" s="3">
        <f t="shared" si="46"/>
        <v>8775959.946</v>
      </c>
      <c r="M89" s="3">
        <f t="shared" si="46"/>
        <v>5888901.13</v>
      </c>
      <c r="N89" s="3">
        <f t="shared" si="46"/>
        <v>2779109.922</v>
      </c>
      <c r="O89" s="3">
        <f t="shared" si="46"/>
        <v>344048.58800000005</v>
      </c>
      <c r="P89" s="3">
        <f t="shared" si="46"/>
        <v>2493285.12</v>
      </c>
      <c r="Q89" s="3">
        <f t="shared" si="46"/>
        <v>1235074.0300000003</v>
      </c>
      <c r="R89" s="3">
        <f t="shared" si="46"/>
        <v>8260162.263</v>
      </c>
      <c r="S89" s="3">
        <f t="shared" si="46"/>
        <v>4775881.824</v>
      </c>
      <c r="T89" s="3">
        <f t="shared" si="46"/>
        <v>4997732.1680000005</v>
      </c>
      <c r="U89" s="3">
        <f t="shared" si="46"/>
        <v>5898859.362</v>
      </c>
      <c r="V89" s="3">
        <f t="shared" si="46"/>
        <v>4469285.798</v>
      </c>
      <c r="W89" s="3">
        <f t="shared" si="46"/>
        <v>5492930.775</v>
      </c>
      <c r="X89" s="3">
        <f t="shared" si="46"/>
        <v>3477800.832</v>
      </c>
      <c r="Y89" s="3">
        <f t="shared" si="46"/>
        <v>4889644.812</v>
      </c>
      <c r="Z89" s="3">
        <f t="shared" si="46"/>
        <v>2984209.805</v>
      </c>
      <c r="AA89" s="3">
        <f t="shared" si="46"/>
        <v>245045.93</v>
      </c>
      <c r="AB89" s="3">
        <f t="shared" si="46"/>
        <v>444370.21300000005</v>
      </c>
      <c r="AC89" s="3">
        <f t="shared" si="46"/>
        <v>2503240.079</v>
      </c>
      <c r="AD89" s="3">
        <f t="shared" si="46"/>
        <v>2562004.026</v>
      </c>
      <c r="AE89" s="3">
        <f t="shared" si="46"/>
        <v>110051.50799999999</v>
      </c>
      <c r="AF89" s="3">
        <f t="shared" si="46"/>
        <v>212816.22</v>
      </c>
      <c r="AG89" s="3">
        <f t="shared" si="46"/>
        <v>87473.358</v>
      </c>
      <c r="AH89" s="3">
        <f t="shared" si="46"/>
        <v>294097.408</v>
      </c>
      <c r="AI89" s="3">
        <f aca="true" t="shared" si="47" ref="AI89:BB89">+AI76*AI17/100</f>
        <v>0</v>
      </c>
      <c r="AJ89" s="3">
        <f t="shared" si="47"/>
        <v>381757.576</v>
      </c>
      <c r="AK89" s="3">
        <f t="shared" si="47"/>
        <v>511859.601</v>
      </c>
      <c r="AL89" s="3">
        <f t="shared" si="47"/>
        <v>228011.52</v>
      </c>
      <c r="AM89" s="3">
        <f t="shared" si="47"/>
        <v>319360.5</v>
      </c>
      <c r="AN89" s="3">
        <f t="shared" si="47"/>
        <v>43126.59</v>
      </c>
      <c r="AO89" s="3">
        <f t="shared" si="47"/>
        <v>453310.284</v>
      </c>
      <c r="AP89" s="3">
        <f t="shared" si="47"/>
        <v>332817.189</v>
      </c>
      <c r="AQ89" s="3">
        <f t="shared" si="47"/>
        <v>189602.765</v>
      </c>
      <c r="AR89" s="3">
        <f t="shared" si="47"/>
        <v>236256</v>
      </c>
      <c r="AS89" s="3">
        <f t="shared" si="47"/>
        <v>26235.432</v>
      </c>
      <c r="AT89" s="3">
        <f t="shared" si="47"/>
        <v>155342.84399999998</v>
      </c>
      <c r="AU89" s="3">
        <f t="shared" si="47"/>
        <v>5089.048000000001</v>
      </c>
      <c r="AV89" s="3">
        <f t="shared" si="47"/>
        <v>52206.6</v>
      </c>
      <c r="AW89" s="3">
        <f t="shared" si="47"/>
        <v>0</v>
      </c>
      <c r="AX89" s="3">
        <f t="shared" si="47"/>
        <v>9487.937</v>
      </c>
      <c r="AY89" s="3">
        <f t="shared" si="47"/>
        <v>0</v>
      </c>
      <c r="AZ89" s="3">
        <f t="shared" si="47"/>
        <v>0</v>
      </c>
      <c r="BA89" s="3">
        <f t="shared" si="47"/>
        <v>0</v>
      </c>
      <c r="BB89" s="3">
        <f t="shared" si="47"/>
        <v>0</v>
      </c>
      <c r="BC89" s="3"/>
      <c r="BD89" s="3">
        <f>SUM(C89:BB89)</f>
        <v>261746815.08900008</v>
      </c>
      <c r="BE89" s="3"/>
      <c r="BF89" s="3">
        <f>+C89+W89+AE89+AG89+AI89+AM89+AO89+AP89+AR89+AT89+AX89+AY89+AZ89+BA89</f>
        <v>48298204.287</v>
      </c>
      <c r="BG89" s="3">
        <f>+BD89-BF89</f>
        <v>213448610.80200008</v>
      </c>
      <c r="BH89" s="41"/>
    </row>
    <row r="90" spans="1:60" ht="12.75">
      <c r="A90" s="4" t="str">
        <f>+A18</f>
        <v>          Samtals:                                        </v>
      </c>
      <c r="B90" s="62"/>
      <c r="C90" s="3">
        <f aca="true" t="shared" si="48" ref="C90:AH90">SUM(C88:C89)</f>
        <v>152792468</v>
      </c>
      <c r="D90" s="3">
        <f t="shared" si="48"/>
        <v>65888985</v>
      </c>
      <c r="E90" s="3">
        <f t="shared" si="48"/>
        <v>182914021</v>
      </c>
      <c r="F90" s="3">
        <f t="shared" si="48"/>
        <v>176525398</v>
      </c>
      <c r="G90" s="3">
        <f t="shared" si="48"/>
        <v>68799581</v>
      </c>
      <c r="H90" s="3">
        <f t="shared" si="48"/>
        <v>0</v>
      </c>
      <c r="I90" s="3">
        <f t="shared" si="48"/>
        <v>45524981</v>
      </c>
      <c r="J90" s="3">
        <f t="shared" si="48"/>
        <v>6932789.999999999</v>
      </c>
      <c r="K90" s="3">
        <f t="shared" si="48"/>
        <v>8237578.999999999</v>
      </c>
      <c r="L90" s="3">
        <f t="shared" si="48"/>
        <v>40256697</v>
      </c>
      <c r="M90" s="3">
        <f t="shared" si="48"/>
        <v>31831898</v>
      </c>
      <c r="N90" s="3">
        <f t="shared" si="48"/>
        <v>23551778.999999996</v>
      </c>
      <c r="O90" s="3">
        <f t="shared" si="48"/>
        <v>2915666</v>
      </c>
      <c r="P90" s="3">
        <f t="shared" si="48"/>
        <v>20777376</v>
      </c>
      <c r="Q90" s="3">
        <f t="shared" si="48"/>
        <v>7440205</v>
      </c>
      <c r="R90" s="3">
        <f t="shared" si="48"/>
        <v>24955173</v>
      </c>
      <c r="S90" s="3">
        <f t="shared" si="48"/>
        <v>22008672</v>
      </c>
      <c r="T90" s="3">
        <f t="shared" si="48"/>
        <v>21541949</v>
      </c>
      <c r="U90" s="3">
        <f t="shared" si="48"/>
        <v>20917941</v>
      </c>
      <c r="V90" s="3">
        <f t="shared" si="48"/>
        <v>20501311</v>
      </c>
      <c r="W90" s="3">
        <f t="shared" si="48"/>
        <v>17776475</v>
      </c>
      <c r="X90" s="3">
        <f t="shared" si="48"/>
        <v>18113546</v>
      </c>
      <c r="Y90" s="3">
        <f t="shared" si="48"/>
        <v>17339166</v>
      </c>
      <c r="Z90" s="3">
        <f t="shared" si="48"/>
        <v>14557121</v>
      </c>
      <c r="AA90" s="3">
        <f t="shared" si="48"/>
        <v>1195346</v>
      </c>
      <c r="AB90" s="3">
        <f t="shared" si="48"/>
        <v>1476313</v>
      </c>
      <c r="AC90" s="3">
        <f t="shared" si="48"/>
        <v>13105969</v>
      </c>
      <c r="AD90" s="3">
        <f t="shared" si="48"/>
        <v>11336301.000000002</v>
      </c>
      <c r="AE90" s="3">
        <f t="shared" si="48"/>
        <v>7860822</v>
      </c>
      <c r="AF90" s="3">
        <f t="shared" si="48"/>
        <v>10640811</v>
      </c>
      <c r="AG90" s="3">
        <f t="shared" si="48"/>
        <v>6248096.999999999</v>
      </c>
      <c r="AH90" s="3">
        <f t="shared" si="48"/>
        <v>3342015.9999999995</v>
      </c>
      <c r="AI90" s="3">
        <f aca="true" t="shared" si="49" ref="AI90:BB90">SUM(AI88:AI89)</f>
        <v>170089</v>
      </c>
      <c r="AJ90" s="3">
        <f t="shared" si="49"/>
        <v>2807041</v>
      </c>
      <c r="AK90" s="3">
        <f t="shared" si="49"/>
        <v>2797047</v>
      </c>
      <c r="AL90" s="3">
        <f t="shared" si="49"/>
        <v>2591040</v>
      </c>
      <c r="AM90" s="3">
        <f t="shared" si="49"/>
        <v>2129070</v>
      </c>
      <c r="AN90" s="3">
        <f t="shared" si="49"/>
        <v>221162</v>
      </c>
      <c r="AO90" s="3">
        <f t="shared" si="49"/>
        <v>1988203</v>
      </c>
      <c r="AP90" s="3">
        <f t="shared" si="49"/>
        <v>1838769.0000000002</v>
      </c>
      <c r="AQ90" s="3">
        <f t="shared" si="49"/>
        <v>1566965</v>
      </c>
      <c r="AR90" s="3">
        <f t="shared" si="49"/>
        <v>1027200</v>
      </c>
      <c r="AS90" s="3">
        <f t="shared" si="49"/>
        <v>728762</v>
      </c>
      <c r="AT90" s="3">
        <f t="shared" si="49"/>
        <v>611586</v>
      </c>
      <c r="AU90" s="3">
        <f t="shared" si="49"/>
        <v>636131</v>
      </c>
      <c r="AV90" s="3">
        <f t="shared" si="49"/>
        <v>522066</v>
      </c>
      <c r="AW90" s="3">
        <f t="shared" si="49"/>
        <v>384009</v>
      </c>
      <c r="AX90" s="3">
        <f t="shared" si="49"/>
        <v>412519</v>
      </c>
      <c r="AY90" s="3">
        <f t="shared" si="49"/>
        <v>184679</v>
      </c>
      <c r="AZ90" s="3">
        <f t="shared" si="49"/>
        <v>33464</v>
      </c>
      <c r="BA90" s="3">
        <f t="shared" si="49"/>
        <v>3531</v>
      </c>
      <c r="BB90" s="3">
        <f t="shared" si="49"/>
        <v>0</v>
      </c>
      <c r="BC90" s="3"/>
      <c r="BD90" s="3">
        <f>SUM(BD88:BD89)</f>
        <v>1087959785.9999998</v>
      </c>
      <c r="BE90" s="3"/>
      <c r="BF90" s="3">
        <f>SUM(BF88:BF89)</f>
        <v>193076971.99999994</v>
      </c>
      <c r="BG90" s="3">
        <f>SUM(BG88:BG89)</f>
        <v>894882813.9999999</v>
      </c>
      <c r="BH90" s="41"/>
    </row>
    <row r="91" spans="3:60" ht="12.75">
      <c r="C91" s="3"/>
      <c r="D91" s="3"/>
      <c r="E91" s="3"/>
      <c r="F91" s="3"/>
      <c r="G91" s="3"/>
      <c r="H91" s="3"/>
      <c r="I91" s="3"/>
      <c r="J91" s="4"/>
      <c r="K91" s="3"/>
      <c r="L91" s="3"/>
      <c r="M91" s="3"/>
      <c r="N91" s="3"/>
      <c r="O91" s="4"/>
      <c r="P91" s="4"/>
      <c r="Q91" s="4"/>
      <c r="R91" s="4"/>
      <c r="S91" s="3"/>
      <c r="T91" s="3"/>
      <c r="U91" s="3"/>
      <c r="V91" s="4"/>
      <c r="W91" s="3"/>
      <c r="X91" s="3"/>
      <c r="Y91" s="3"/>
      <c r="Z91" s="3"/>
      <c r="AA91" s="3"/>
      <c r="AB91" s="3"/>
      <c r="AC91" s="4"/>
      <c r="AD91" s="3"/>
      <c r="AE91" s="4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4"/>
      <c r="AQ91" s="3"/>
      <c r="AR91" s="3"/>
      <c r="AS91" s="4"/>
      <c r="AT91" s="3"/>
      <c r="AU91" s="3"/>
      <c r="AV91" s="3"/>
      <c r="AW91" s="3"/>
      <c r="AX91" s="3"/>
      <c r="AY91" s="3"/>
      <c r="AZ91" s="3"/>
      <c r="BA91" s="3"/>
      <c r="BB91" s="3"/>
      <c r="BD91" s="4"/>
      <c r="BE91" s="4"/>
      <c r="BF91" s="4"/>
      <c r="BG91" s="4"/>
      <c r="BH91" s="41"/>
    </row>
  </sheetData>
  <sheetProtection/>
  <mergeCells count="52">
    <mergeCell ref="AE1:AE3"/>
    <mergeCell ref="Z1:AA3"/>
    <mergeCell ref="S1:S3"/>
    <mergeCell ref="T1:T3"/>
    <mergeCell ref="X1:X3"/>
    <mergeCell ref="Y1:Y3"/>
    <mergeCell ref="C4:D4"/>
    <mergeCell ref="U1:U3"/>
    <mergeCell ref="V1:V3"/>
    <mergeCell ref="C1:D3"/>
    <mergeCell ref="E1:E3"/>
    <mergeCell ref="F1:F3"/>
    <mergeCell ref="G1:H3"/>
    <mergeCell ref="I1:I3"/>
    <mergeCell ref="J1:J3"/>
    <mergeCell ref="K1:K3"/>
    <mergeCell ref="L1:L3"/>
    <mergeCell ref="M1:M3"/>
    <mergeCell ref="N1:O3"/>
    <mergeCell ref="P1:Q3"/>
    <mergeCell ref="R1:R3"/>
    <mergeCell ref="W1:W3"/>
    <mergeCell ref="AM1:AM3"/>
    <mergeCell ref="AJ1:AJ3"/>
    <mergeCell ref="AK1:AK3"/>
    <mergeCell ref="AL1:AL3"/>
    <mergeCell ref="AB1:AB3"/>
    <mergeCell ref="AC1:AC3"/>
    <mergeCell ref="AD1:AD3"/>
    <mergeCell ref="AF1:AF3"/>
    <mergeCell ref="AG1:AG3"/>
    <mergeCell ref="AH1:AI3"/>
    <mergeCell ref="AN1:AN3"/>
    <mergeCell ref="AO1:AO3"/>
    <mergeCell ref="AP1:AP3"/>
    <mergeCell ref="AQ1:AQ3"/>
    <mergeCell ref="AX1:AX3"/>
    <mergeCell ref="AY1:AY3"/>
    <mergeCell ref="AR1:AR3"/>
    <mergeCell ref="AS1:AS3"/>
    <mergeCell ref="AT1:AT3"/>
    <mergeCell ref="AU1:AU3"/>
    <mergeCell ref="AZ1:AZ3"/>
    <mergeCell ref="BA1:BA3"/>
    <mergeCell ref="BB1:BB3"/>
    <mergeCell ref="G4:H4"/>
    <mergeCell ref="N4:O4"/>
    <mergeCell ref="P4:Q4"/>
    <mergeCell ref="Z4:AA4"/>
    <mergeCell ref="AH4:AI4"/>
    <mergeCell ref="AV1:AV3"/>
    <mergeCell ref="AW1:AW3"/>
  </mergeCells>
  <printOptions/>
  <pageMargins left="0.4724409448818898" right="0.2362204724409449" top="1.1811023622047245" bottom="0.2755905511811024" header="0.5118110236220472" footer="0.1968503937007874"/>
  <pageSetup firstPageNumber="47" useFirstPageNumber="1" horizontalDpi="600" verticalDpi="600" orientation="portrait" paperSize="9" scale="96" r:id="rId1"/>
  <headerFooter alignWithMargins="0">
    <oddHeader>&amp;C&amp;"Times New Roman,Bold"&amp;14 4.2. KENNITÖLUR SAMTRYGGINGARDEILDA ÁRIÐ 2005</oddHeader>
    <oddFooter>&amp;R&amp;"Times New Roman,Regular"&amp;P</oddFooter>
  </headerFooter>
  <colBreaks count="4" manualBreakCount="4">
    <brk id="13" max="52" man="1"/>
    <brk id="19" max="52" man="1"/>
    <brk id="42" max="52" man="1"/>
    <brk id="52" max="5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P165"/>
  <sheetViews>
    <sheetView view="pageBreakPreview" zoomScaleSheetLayoutView="100" zoomScalePageLayoutView="0" workbookViewId="0" topLeftCell="A1">
      <pane xSplit="1" ySplit="6" topLeftCell="C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B32" sqref="B32"/>
    </sheetView>
  </sheetViews>
  <sheetFormatPr defaultColWidth="9.140625" defaultRowHeight="11.25" customHeight="1" outlineLevelRow="1"/>
  <cols>
    <col min="1" max="1" width="30.7109375" style="116" customWidth="1"/>
    <col min="2" max="2" width="3.28125" style="116" hidden="1" customWidth="1"/>
    <col min="3" max="16" width="9.28125" style="116" customWidth="1"/>
    <col min="17" max="31" width="10.7109375" style="116" customWidth="1"/>
    <col min="32" max="32" width="11.7109375" style="116" customWidth="1"/>
    <col min="33" max="36" width="10.7109375" style="116" customWidth="1"/>
    <col min="37" max="43" width="9.28125" style="116" customWidth="1"/>
    <col min="44" max="45" width="10.7109375" style="116" customWidth="1"/>
    <col min="46" max="46" width="9.00390625" style="116" customWidth="1"/>
    <col min="47" max="47" width="11.57421875" style="116" customWidth="1"/>
    <col min="48" max="48" width="9.140625" style="116" customWidth="1"/>
    <col min="49" max="49" width="13.57421875" style="116" customWidth="1"/>
    <col min="50" max="16384" width="9.140625" style="116" customWidth="1"/>
  </cols>
  <sheetData>
    <row r="1" spans="1:60" ht="12.75" customHeight="1">
      <c r="A1" s="13"/>
      <c r="B1" s="13"/>
      <c r="C1" s="361" t="s">
        <v>498</v>
      </c>
      <c r="D1" s="361"/>
      <c r="E1" s="361"/>
      <c r="F1" s="361" t="s">
        <v>460</v>
      </c>
      <c r="G1" s="361" t="s">
        <v>522</v>
      </c>
      <c r="H1" s="361"/>
      <c r="I1" s="361"/>
      <c r="J1" s="361" t="s">
        <v>523</v>
      </c>
      <c r="K1" s="361"/>
      <c r="L1" s="361"/>
      <c r="M1" s="361"/>
      <c r="N1" s="361"/>
      <c r="O1" s="361"/>
      <c r="P1" s="361"/>
      <c r="Q1" s="361" t="s">
        <v>16</v>
      </c>
      <c r="R1" s="361"/>
      <c r="S1" s="361" t="s">
        <v>521</v>
      </c>
      <c r="T1" s="361"/>
      <c r="U1" s="361"/>
      <c r="V1" s="361" t="s">
        <v>525</v>
      </c>
      <c r="W1" s="361"/>
      <c r="X1" s="361"/>
      <c r="Y1" s="361"/>
      <c r="Z1" s="361" t="s">
        <v>459</v>
      </c>
      <c r="AA1" s="361" t="s">
        <v>526</v>
      </c>
      <c r="AB1" s="361"/>
      <c r="AC1" s="361"/>
      <c r="AD1" s="361"/>
      <c r="AE1" s="361" t="s">
        <v>528</v>
      </c>
      <c r="AF1" s="361" t="s">
        <v>466</v>
      </c>
      <c r="AG1" s="361" t="s">
        <v>467</v>
      </c>
      <c r="AH1" s="361" t="s">
        <v>469</v>
      </c>
      <c r="AI1" s="361" t="s">
        <v>25</v>
      </c>
      <c r="AJ1" s="361"/>
      <c r="AK1" s="361" t="s">
        <v>500</v>
      </c>
      <c r="AL1" s="361"/>
      <c r="AM1" s="361"/>
      <c r="AN1" s="361" t="s">
        <v>529</v>
      </c>
      <c r="AO1" s="361"/>
      <c r="AP1" s="361"/>
      <c r="AQ1" s="361"/>
      <c r="AR1" s="361" t="s">
        <v>474</v>
      </c>
      <c r="AS1" s="361" t="s">
        <v>483</v>
      </c>
      <c r="AT1" s="255"/>
      <c r="AU1" s="361" t="s">
        <v>534</v>
      </c>
      <c r="AV1" s="361"/>
      <c r="AW1" s="361"/>
      <c r="AY1" s="361"/>
      <c r="AZ1" s="361"/>
      <c r="BA1" s="361"/>
      <c r="BB1" s="361"/>
      <c r="BC1" s="361"/>
      <c r="BD1" s="361"/>
      <c r="BE1" s="361"/>
      <c r="BF1" s="361"/>
      <c r="BG1" s="361"/>
      <c r="BH1" s="361"/>
    </row>
    <row r="2" spans="1:60" ht="12.75" customHeight="1">
      <c r="A2" s="117" t="s">
        <v>45</v>
      </c>
      <c r="B2" s="117"/>
      <c r="C2" s="361"/>
      <c r="D2" s="361"/>
      <c r="E2" s="361"/>
      <c r="F2" s="361" t="s">
        <v>53</v>
      </c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 t="s">
        <v>54</v>
      </c>
      <c r="AA2" s="361"/>
      <c r="AB2" s="361"/>
      <c r="AC2" s="361"/>
      <c r="AD2" s="361"/>
      <c r="AE2" s="361"/>
      <c r="AF2" s="361" t="s">
        <v>58</v>
      </c>
      <c r="AG2" s="361" t="s">
        <v>59</v>
      </c>
      <c r="AH2" s="361" t="s">
        <v>63</v>
      </c>
      <c r="AI2" s="361"/>
      <c r="AJ2" s="361"/>
      <c r="AK2" s="361"/>
      <c r="AL2" s="361"/>
      <c r="AM2" s="361"/>
      <c r="AN2" s="361"/>
      <c r="AO2" s="361"/>
      <c r="AP2" s="361"/>
      <c r="AQ2" s="361"/>
      <c r="AR2" s="361" t="s">
        <v>67</v>
      </c>
      <c r="AS2" s="361" t="s">
        <v>73</v>
      </c>
      <c r="AT2" s="255"/>
      <c r="AU2" s="361"/>
      <c r="AV2" s="361"/>
      <c r="AW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</row>
    <row r="3" spans="1:60" ht="12.75" customHeight="1">
      <c r="A3" s="13"/>
      <c r="B3" s="13"/>
      <c r="C3" s="361"/>
      <c r="D3" s="361"/>
      <c r="E3" s="361"/>
      <c r="F3" s="361" t="s">
        <v>90</v>
      </c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 t="s">
        <v>92</v>
      </c>
      <c r="AA3" s="361"/>
      <c r="AB3" s="361"/>
      <c r="AC3" s="361"/>
      <c r="AD3" s="361"/>
      <c r="AE3" s="361"/>
      <c r="AF3" s="361" t="s">
        <v>91</v>
      </c>
      <c r="AG3" s="361" t="s">
        <v>94</v>
      </c>
      <c r="AH3" s="361" t="s">
        <v>96</v>
      </c>
      <c r="AI3" s="361"/>
      <c r="AJ3" s="361"/>
      <c r="AK3" s="361"/>
      <c r="AL3" s="361"/>
      <c r="AM3" s="361"/>
      <c r="AN3" s="361"/>
      <c r="AO3" s="361"/>
      <c r="AP3" s="361"/>
      <c r="AQ3" s="361"/>
      <c r="AR3" s="361" t="s">
        <v>91</v>
      </c>
      <c r="AS3" s="361" t="s">
        <v>105</v>
      </c>
      <c r="AT3" s="255"/>
      <c r="AU3" s="361"/>
      <c r="AV3" s="361"/>
      <c r="AW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</row>
    <row r="4" spans="1:50" s="120" customFormat="1" ht="11.25" customHeight="1">
      <c r="A4" s="118"/>
      <c r="B4" s="118"/>
      <c r="C4" s="362" t="s">
        <v>322</v>
      </c>
      <c r="D4" s="362"/>
      <c r="E4" s="362"/>
      <c r="F4" s="119" t="s">
        <v>121</v>
      </c>
      <c r="G4" s="362" t="s">
        <v>125</v>
      </c>
      <c r="H4" s="362"/>
      <c r="I4" s="362"/>
      <c r="J4" s="362" t="s">
        <v>126</v>
      </c>
      <c r="K4" s="362"/>
      <c r="L4" s="362"/>
      <c r="M4" s="362"/>
      <c r="N4" s="362"/>
      <c r="O4" s="362"/>
      <c r="P4" s="362"/>
      <c r="Q4" s="362" t="s">
        <v>129</v>
      </c>
      <c r="R4" s="362"/>
      <c r="S4" s="362" t="s">
        <v>130</v>
      </c>
      <c r="T4" s="362"/>
      <c r="U4" s="362"/>
      <c r="V4" s="364" t="s">
        <v>131</v>
      </c>
      <c r="W4" s="364"/>
      <c r="X4" s="364"/>
      <c r="Y4" s="364"/>
      <c r="Z4" s="119" t="s">
        <v>132</v>
      </c>
      <c r="AA4" s="364" t="s">
        <v>133</v>
      </c>
      <c r="AB4" s="364"/>
      <c r="AC4" s="364"/>
      <c r="AD4" s="364"/>
      <c r="AE4" s="119" t="s">
        <v>134</v>
      </c>
      <c r="AF4" s="119" t="s">
        <v>138</v>
      </c>
      <c r="AG4" s="119" t="s">
        <v>139</v>
      </c>
      <c r="AH4" s="119" t="s">
        <v>140</v>
      </c>
      <c r="AI4" s="364" t="s">
        <v>143</v>
      </c>
      <c r="AJ4" s="364" t="s">
        <v>143</v>
      </c>
      <c r="AK4" s="362" t="s">
        <v>144</v>
      </c>
      <c r="AL4" s="364" t="s">
        <v>150</v>
      </c>
      <c r="AM4" s="364" t="s">
        <v>150</v>
      </c>
      <c r="AN4" s="362" t="s">
        <v>145</v>
      </c>
      <c r="AO4" s="362"/>
      <c r="AP4" s="362"/>
      <c r="AQ4" s="362"/>
      <c r="AR4" s="119" t="s">
        <v>146</v>
      </c>
      <c r="AS4" s="119" t="s">
        <v>155</v>
      </c>
      <c r="AT4" s="119"/>
      <c r="AU4" s="114"/>
      <c r="AX4" s="116"/>
    </row>
    <row r="5" spans="1:50" s="171" customFormat="1" ht="11.25" customHeight="1">
      <c r="A5" s="169"/>
      <c r="B5" s="169"/>
      <c r="C5" s="169" t="s">
        <v>336</v>
      </c>
      <c r="D5" s="169" t="s">
        <v>337</v>
      </c>
      <c r="E5" s="169" t="s">
        <v>338</v>
      </c>
      <c r="F5" s="169"/>
      <c r="G5" s="169" t="s">
        <v>531</v>
      </c>
      <c r="H5" s="169" t="s">
        <v>532</v>
      </c>
      <c r="I5" s="169" t="s">
        <v>533</v>
      </c>
      <c r="J5" s="169" t="s">
        <v>323</v>
      </c>
      <c r="K5" s="169" t="s">
        <v>324</v>
      </c>
      <c r="L5" s="169" t="s">
        <v>516</v>
      </c>
      <c r="M5" s="169" t="s">
        <v>517</v>
      </c>
      <c r="N5" s="169" t="s">
        <v>518</v>
      </c>
      <c r="O5" s="169" t="s">
        <v>519</v>
      </c>
      <c r="P5" s="169" t="s">
        <v>520</v>
      </c>
      <c r="Q5" s="169" t="s">
        <v>326</v>
      </c>
      <c r="R5" s="169" t="s">
        <v>325</v>
      </c>
      <c r="S5" s="169" t="s">
        <v>323</v>
      </c>
      <c r="T5" s="169" t="s">
        <v>324</v>
      </c>
      <c r="U5" s="169" t="s">
        <v>524</v>
      </c>
      <c r="V5" s="169" t="s">
        <v>319</v>
      </c>
      <c r="W5" s="169" t="s">
        <v>320</v>
      </c>
      <c r="X5" s="169" t="s">
        <v>321</v>
      </c>
      <c r="Y5" s="169" t="s">
        <v>335</v>
      </c>
      <c r="Z5" s="169"/>
      <c r="AA5" s="169" t="s">
        <v>336</v>
      </c>
      <c r="AB5" s="169" t="s">
        <v>337</v>
      </c>
      <c r="AC5" s="169" t="s">
        <v>338</v>
      </c>
      <c r="AD5" s="169" t="s">
        <v>527</v>
      </c>
      <c r="AE5" s="169"/>
      <c r="AF5" s="169"/>
      <c r="AG5" s="169"/>
      <c r="AH5" s="169"/>
      <c r="AI5" s="169" t="s">
        <v>326</v>
      </c>
      <c r="AJ5" s="169" t="s">
        <v>325</v>
      </c>
      <c r="AK5" s="169" t="s">
        <v>323</v>
      </c>
      <c r="AL5" s="169" t="s">
        <v>324</v>
      </c>
      <c r="AM5" s="169" t="s">
        <v>524</v>
      </c>
      <c r="AN5" s="171" t="s">
        <v>310</v>
      </c>
      <c r="AO5" s="171" t="s">
        <v>311</v>
      </c>
      <c r="AP5" s="171" t="s">
        <v>530</v>
      </c>
      <c r="AQ5" s="171" t="s">
        <v>431</v>
      </c>
      <c r="AR5" s="171" t="s">
        <v>323</v>
      </c>
      <c r="AS5" s="171" t="s">
        <v>323</v>
      </c>
      <c r="AU5" s="19" t="s">
        <v>535</v>
      </c>
      <c r="AX5" s="116"/>
    </row>
    <row r="6" spans="1:47" ht="11.25" customHeight="1">
      <c r="A6" s="122"/>
      <c r="B6" s="122"/>
      <c r="F6" s="121"/>
      <c r="S6" s="121"/>
      <c r="Z6" s="121"/>
      <c r="AA6" s="121"/>
      <c r="AB6" s="121"/>
      <c r="AC6" s="121"/>
      <c r="AG6" s="121"/>
      <c r="AH6" s="121"/>
      <c r="AI6" s="13"/>
      <c r="AJ6" s="13"/>
      <c r="AK6" s="13"/>
      <c r="AL6" s="13"/>
      <c r="AM6" s="13"/>
      <c r="AU6" s="114"/>
    </row>
    <row r="7" spans="1:39" ht="16.5" customHeight="1">
      <c r="A7" s="144" t="s">
        <v>395</v>
      </c>
      <c r="B7" s="144"/>
      <c r="F7" s="121"/>
      <c r="S7" s="121"/>
      <c r="Z7" s="121"/>
      <c r="AA7" s="121"/>
      <c r="AB7" s="121"/>
      <c r="AC7" s="121"/>
      <c r="AG7" s="121"/>
      <c r="AH7" s="121"/>
      <c r="AI7" s="13"/>
      <c r="AJ7" s="13"/>
      <c r="AK7" s="13"/>
      <c r="AL7" s="13"/>
      <c r="AM7" s="13"/>
    </row>
    <row r="8" spans="1:39" ht="16.5" customHeight="1">
      <c r="A8" s="144" t="s">
        <v>396</v>
      </c>
      <c r="B8" s="144"/>
      <c r="F8" s="121"/>
      <c r="S8" s="121"/>
      <c r="Z8" s="121"/>
      <c r="AA8" s="121"/>
      <c r="AB8" s="121"/>
      <c r="AC8" s="121"/>
      <c r="AG8" s="121"/>
      <c r="AH8" s="121"/>
      <c r="AI8" s="13"/>
      <c r="AJ8" s="13"/>
      <c r="AK8" s="13"/>
      <c r="AL8" s="13"/>
      <c r="AM8" s="13"/>
    </row>
    <row r="9" spans="1:47" ht="11.25" customHeight="1" hidden="1" outlineLevel="1">
      <c r="A9" s="122" t="s">
        <v>228</v>
      </c>
      <c r="B9" s="122"/>
      <c r="F9" s="121"/>
      <c r="S9" s="121"/>
      <c r="Z9" s="121"/>
      <c r="AA9" s="121"/>
      <c r="AB9" s="121"/>
      <c r="AC9" s="121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</row>
    <row r="10" spans="1:47" ht="11.25" customHeight="1" hidden="1" outlineLevel="1">
      <c r="A10" s="123" t="s">
        <v>229</v>
      </c>
      <c r="B10" s="123"/>
      <c r="C10" s="124">
        <v>297588</v>
      </c>
      <c r="D10" s="124">
        <v>113921</v>
      </c>
      <c r="E10" s="124">
        <v>37560</v>
      </c>
      <c r="F10" s="125">
        <v>210243</v>
      </c>
      <c r="G10" s="125">
        <v>50368</v>
      </c>
      <c r="H10" s="125">
        <v>65425</v>
      </c>
      <c r="I10" s="125">
        <v>2554</v>
      </c>
      <c r="J10" s="125">
        <v>17271</v>
      </c>
      <c r="K10" s="125">
        <v>159217</v>
      </c>
      <c r="L10" s="125">
        <v>10185</v>
      </c>
      <c r="M10" s="125">
        <v>12076</v>
      </c>
      <c r="N10" s="124">
        <v>7704</v>
      </c>
      <c r="O10" s="125">
        <v>9458</v>
      </c>
      <c r="P10" s="124">
        <v>685</v>
      </c>
      <c r="Q10" s="124">
        <v>11209</v>
      </c>
      <c r="R10" s="124">
        <v>78439</v>
      </c>
      <c r="S10" s="125">
        <v>1076538</v>
      </c>
      <c r="T10" s="125">
        <v>75079</v>
      </c>
      <c r="U10" s="125">
        <v>123461</v>
      </c>
      <c r="V10" s="125">
        <v>543289</v>
      </c>
      <c r="W10" s="125">
        <v>685402</v>
      </c>
      <c r="X10" s="125">
        <v>89624</v>
      </c>
      <c r="Y10" s="125">
        <v>28266</v>
      </c>
      <c r="Z10" s="125">
        <v>20241</v>
      </c>
      <c r="AA10" s="125">
        <v>1045</v>
      </c>
      <c r="AB10" s="125">
        <v>56759</v>
      </c>
      <c r="AC10" s="125">
        <v>3444</v>
      </c>
      <c r="AD10" s="125">
        <v>11233</v>
      </c>
      <c r="AE10" s="125">
        <v>47327</v>
      </c>
      <c r="AF10" s="125">
        <v>13330</v>
      </c>
      <c r="AG10" s="13">
        <v>0</v>
      </c>
      <c r="AH10" s="13">
        <v>94246</v>
      </c>
      <c r="AI10" s="13">
        <v>3322</v>
      </c>
      <c r="AJ10" s="13">
        <v>8125</v>
      </c>
      <c r="AK10" s="13">
        <v>47338</v>
      </c>
      <c r="AL10" s="13">
        <v>7792</v>
      </c>
      <c r="AM10" s="13">
        <v>6482</v>
      </c>
      <c r="AN10" s="13">
        <v>651391</v>
      </c>
      <c r="AO10" s="13">
        <v>277330</v>
      </c>
      <c r="AP10" s="13">
        <v>59505</v>
      </c>
      <c r="AQ10" s="13">
        <v>115339</v>
      </c>
      <c r="AR10" s="13">
        <v>2616</v>
      </c>
      <c r="AS10" s="13">
        <v>24203</v>
      </c>
      <c r="AT10" s="13"/>
      <c r="AU10" s="13">
        <f>SUM(C10:AS10)</f>
        <v>5156630</v>
      </c>
    </row>
    <row r="11" spans="1:47" ht="11.25" customHeight="1" hidden="1" outlineLevel="1">
      <c r="A11" s="123" t="s">
        <v>230</v>
      </c>
      <c r="B11" s="123"/>
      <c r="C11" s="124">
        <v>184185</v>
      </c>
      <c r="D11" s="124">
        <v>61299</v>
      </c>
      <c r="E11" s="124">
        <v>20809</v>
      </c>
      <c r="F11" s="124">
        <v>307485</v>
      </c>
      <c r="G11" s="124">
        <v>38306</v>
      </c>
      <c r="H11" s="124">
        <v>78739</v>
      </c>
      <c r="I11" s="124">
        <v>1641</v>
      </c>
      <c r="J11" s="124">
        <v>11399</v>
      </c>
      <c r="K11" s="124">
        <v>145642</v>
      </c>
      <c r="L11" s="124">
        <v>8520</v>
      </c>
      <c r="M11" s="124">
        <v>9497</v>
      </c>
      <c r="N11" s="124">
        <v>5250</v>
      </c>
      <c r="O11" s="124">
        <v>6071</v>
      </c>
      <c r="P11" s="124">
        <v>374</v>
      </c>
      <c r="Q11" s="124">
        <v>12389</v>
      </c>
      <c r="R11" s="124">
        <v>54519</v>
      </c>
      <c r="S11" s="124">
        <v>1724526</v>
      </c>
      <c r="T11" s="125">
        <v>136661</v>
      </c>
      <c r="U11" s="125">
        <v>196541</v>
      </c>
      <c r="V11" s="125">
        <v>611345</v>
      </c>
      <c r="W11" s="125">
        <v>878409</v>
      </c>
      <c r="X11" s="124">
        <v>127761</v>
      </c>
      <c r="Y11" s="124">
        <v>54983</v>
      </c>
      <c r="Z11" s="124">
        <v>21361</v>
      </c>
      <c r="AA11" s="124">
        <v>1043</v>
      </c>
      <c r="AB11" s="124">
        <v>55245</v>
      </c>
      <c r="AC11" s="124">
        <v>2743</v>
      </c>
      <c r="AD11" s="124">
        <v>11032</v>
      </c>
      <c r="AE11" s="124">
        <v>112242</v>
      </c>
      <c r="AF11" s="124">
        <v>10608</v>
      </c>
      <c r="AG11" s="13">
        <v>3478</v>
      </c>
      <c r="AH11" s="13">
        <v>75361</v>
      </c>
      <c r="AI11" s="13">
        <v>2632</v>
      </c>
      <c r="AJ11" s="13">
        <v>6198</v>
      </c>
      <c r="AK11" s="13">
        <v>24529</v>
      </c>
      <c r="AL11" s="13">
        <v>3840</v>
      </c>
      <c r="AM11" s="13">
        <v>2661</v>
      </c>
      <c r="AN11" s="13">
        <v>670589</v>
      </c>
      <c r="AO11" s="13">
        <v>338603</v>
      </c>
      <c r="AP11" s="13">
        <v>62561</v>
      </c>
      <c r="AQ11" s="13">
        <v>109273</v>
      </c>
      <c r="AR11" s="13">
        <v>4567</v>
      </c>
      <c r="AS11" s="13">
        <v>32110</v>
      </c>
      <c r="AT11" s="13"/>
      <c r="AU11" s="13">
        <f aca="true" t="shared" si="0" ref="AU11:AU66">SUM(C11:AS11)</f>
        <v>6227027</v>
      </c>
    </row>
    <row r="12" spans="1:47" ht="11.25" customHeight="1" hidden="1" outlineLevel="1">
      <c r="A12" s="123" t="s">
        <v>231</v>
      </c>
      <c r="B12" s="123"/>
      <c r="C12" s="124">
        <v>-115421</v>
      </c>
      <c r="D12" s="124">
        <v>46889</v>
      </c>
      <c r="E12" s="124">
        <v>17376</v>
      </c>
      <c r="F12" s="124">
        <v>0</v>
      </c>
      <c r="G12" s="124">
        <v>-6385</v>
      </c>
      <c r="H12" s="124">
        <v>-3019</v>
      </c>
      <c r="I12" s="124">
        <v>-7071</v>
      </c>
      <c r="J12" s="124">
        <v>-25094</v>
      </c>
      <c r="K12" s="124">
        <v>-59814</v>
      </c>
      <c r="L12" s="124">
        <v>9994</v>
      </c>
      <c r="M12" s="124">
        <v>11610</v>
      </c>
      <c r="N12" s="124">
        <v>4449</v>
      </c>
      <c r="O12" s="124">
        <v>13677</v>
      </c>
      <c r="P12" s="124">
        <v>537</v>
      </c>
      <c r="Q12" s="124">
        <v>0</v>
      </c>
      <c r="R12" s="124">
        <v>-22273</v>
      </c>
      <c r="S12" s="124">
        <v>-512052</v>
      </c>
      <c r="T12" s="125">
        <v>190651</v>
      </c>
      <c r="U12" s="125">
        <v>-44076</v>
      </c>
      <c r="V12" s="125">
        <v>-52041</v>
      </c>
      <c r="W12" s="125">
        <v>-81461</v>
      </c>
      <c r="X12" s="124">
        <v>125651</v>
      </c>
      <c r="Y12" s="124">
        <v>176150</v>
      </c>
      <c r="Z12" s="124">
        <v>0</v>
      </c>
      <c r="AA12" s="124">
        <v>1011</v>
      </c>
      <c r="AB12" s="124">
        <v>-13266</v>
      </c>
      <c r="AC12" s="124">
        <v>-6082</v>
      </c>
      <c r="AD12" s="124">
        <v>-3964</v>
      </c>
      <c r="AE12" s="124">
        <v>-8482</v>
      </c>
      <c r="AF12" s="124">
        <v>0</v>
      </c>
      <c r="AG12" s="13">
        <v>-25</v>
      </c>
      <c r="AH12" s="13">
        <v>-6462</v>
      </c>
      <c r="AI12" s="13">
        <v>-35</v>
      </c>
      <c r="AJ12" s="13">
        <v>-182</v>
      </c>
      <c r="AK12" s="13">
        <v>-1227</v>
      </c>
      <c r="AL12" s="13">
        <v>327</v>
      </c>
      <c r="AM12" s="13">
        <v>-1257</v>
      </c>
      <c r="AN12" s="13">
        <v>524</v>
      </c>
      <c r="AO12" s="13">
        <v>4451</v>
      </c>
      <c r="AP12" s="13">
        <v>-5739</v>
      </c>
      <c r="AQ12" s="13">
        <v>764</v>
      </c>
      <c r="AR12" s="13">
        <v>-1956</v>
      </c>
      <c r="AS12" s="13">
        <v>0</v>
      </c>
      <c r="AT12" s="13"/>
      <c r="AU12" s="13">
        <f t="shared" si="0"/>
        <v>-373323</v>
      </c>
    </row>
    <row r="13" spans="1:47" ht="11.25" customHeight="1" hidden="1" outlineLevel="1">
      <c r="A13" s="123" t="s">
        <v>232</v>
      </c>
      <c r="B13" s="123"/>
      <c r="C13" s="124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  <c r="P13" s="125">
        <v>0</v>
      </c>
      <c r="Q13" s="125">
        <v>0</v>
      </c>
      <c r="R13" s="125">
        <v>0</v>
      </c>
      <c r="S13" s="124">
        <v>0</v>
      </c>
      <c r="T13" s="125">
        <v>0</v>
      </c>
      <c r="U13" s="125">
        <v>0</v>
      </c>
      <c r="V13" s="125">
        <v>0</v>
      </c>
      <c r="W13" s="125">
        <v>0</v>
      </c>
      <c r="X13" s="125">
        <v>0</v>
      </c>
      <c r="Y13" s="125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24">
        <v>0</v>
      </c>
      <c r="AF13" s="116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188961</v>
      </c>
      <c r="AO13" s="13">
        <v>88103</v>
      </c>
      <c r="AP13" s="13">
        <v>77184</v>
      </c>
      <c r="AQ13" s="13">
        <v>151887</v>
      </c>
      <c r="AR13" s="13">
        <v>0</v>
      </c>
      <c r="AS13" s="13">
        <v>0</v>
      </c>
      <c r="AT13" s="13"/>
      <c r="AU13" s="13">
        <f t="shared" si="0"/>
        <v>506135</v>
      </c>
    </row>
    <row r="14" spans="1:47" ht="11.25" customHeight="1" collapsed="1">
      <c r="A14" s="128" t="s">
        <v>344</v>
      </c>
      <c r="B14" s="128"/>
      <c r="C14" s="13">
        <f aca="true" t="shared" si="1" ref="C14:AH14">SUM(C10:C13)</f>
        <v>366352</v>
      </c>
      <c r="D14" s="13">
        <f t="shared" si="1"/>
        <v>222109</v>
      </c>
      <c r="E14" s="13">
        <f t="shared" si="1"/>
        <v>75745</v>
      </c>
      <c r="F14" s="13">
        <f t="shared" si="1"/>
        <v>517728</v>
      </c>
      <c r="G14" s="13">
        <f t="shared" si="1"/>
        <v>82289</v>
      </c>
      <c r="H14" s="13">
        <f t="shared" si="1"/>
        <v>141145</v>
      </c>
      <c r="I14" s="13">
        <f t="shared" si="1"/>
        <v>-2876</v>
      </c>
      <c r="J14" s="13">
        <f t="shared" si="1"/>
        <v>3576</v>
      </c>
      <c r="K14" s="13">
        <f t="shared" si="1"/>
        <v>245045</v>
      </c>
      <c r="L14" s="13">
        <f t="shared" si="1"/>
        <v>28699</v>
      </c>
      <c r="M14" s="13">
        <f t="shared" si="1"/>
        <v>33183</v>
      </c>
      <c r="N14" s="13">
        <f t="shared" si="1"/>
        <v>17403</v>
      </c>
      <c r="O14" s="13">
        <f t="shared" si="1"/>
        <v>29206</v>
      </c>
      <c r="P14" s="13">
        <f>SUM(P10:P13)</f>
        <v>1596</v>
      </c>
      <c r="Q14" s="13">
        <f>SUM(Q10:Q13)</f>
        <v>23598</v>
      </c>
      <c r="R14" s="13">
        <f>SUM(R10:R13)</f>
        <v>110685</v>
      </c>
      <c r="S14" s="13">
        <f t="shared" si="1"/>
        <v>2289012</v>
      </c>
      <c r="T14" s="13">
        <f t="shared" si="1"/>
        <v>402391</v>
      </c>
      <c r="U14" s="13">
        <f t="shared" si="1"/>
        <v>275926</v>
      </c>
      <c r="V14" s="13">
        <f t="shared" si="1"/>
        <v>1102593</v>
      </c>
      <c r="W14" s="13">
        <f t="shared" si="1"/>
        <v>1482350</v>
      </c>
      <c r="X14" s="13">
        <f t="shared" si="1"/>
        <v>343036</v>
      </c>
      <c r="Y14" s="13">
        <f t="shared" si="1"/>
        <v>259399</v>
      </c>
      <c r="Z14" s="13">
        <f t="shared" si="1"/>
        <v>41602</v>
      </c>
      <c r="AA14" s="13">
        <f t="shared" si="1"/>
        <v>3099</v>
      </c>
      <c r="AB14" s="13">
        <f t="shared" si="1"/>
        <v>98738</v>
      </c>
      <c r="AC14" s="13">
        <f t="shared" si="1"/>
        <v>105</v>
      </c>
      <c r="AD14" s="13">
        <f t="shared" si="1"/>
        <v>18301</v>
      </c>
      <c r="AE14" s="13">
        <f>SUM(AE10:AE13)</f>
        <v>151087</v>
      </c>
      <c r="AF14" s="13">
        <f t="shared" si="1"/>
        <v>23938</v>
      </c>
      <c r="AG14" s="13">
        <f t="shared" si="1"/>
        <v>3453</v>
      </c>
      <c r="AH14" s="13">
        <f t="shared" si="1"/>
        <v>163145</v>
      </c>
      <c r="AI14" s="13">
        <f aca="true" t="shared" si="2" ref="AI14:AS14">SUM(AI10:AI13)</f>
        <v>5919</v>
      </c>
      <c r="AJ14" s="13">
        <f t="shared" si="2"/>
        <v>14141</v>
      </c>
      <c r="AK14" s="13">
        <f t="shared" si="2"/>
        <v>70640</v>
      </c>
      <c r="AL14" s="13">
        <f t="shared" si="2"/>
        <v>11959</v>
      </c>
      <c r="AM14" s="13">
        <f t="shared" si="2"/>
        <v>7886</v>
      </c>
      <c r="AN14" s="13">
        <f t="shared" si="2"/>
        <v>1511465</v>
      </c>
      <c r="AO14" s="13">
        <f t="shared" si="2"/>
        <v>708487</v>
      </c>
      <c r="AP14" s="13">
        <f t="shared" si="2"/>
        <v>193511</v>
      </c>
      <c r="AQ14" s="13">
        <f t="shared" si="2"/>
        <v>377263</v>
      </c>
      <c r="AR14" s="13">
        <f t="shared" si="2"/>
        <v>5227</v>
      </c>
      <c r="AS14" s="13">
        <f t="shared" si="2"/>
        <v>56313</v>
      </c>
      <c r="AT14" s="13"/>
      <c r="AU14" s="13">
        <f t="shared" si="0"/>
        <v>11516469</v>
      </c>
    </row>
    <row r="15" spans="1:47" ht="11.25" customHeight="1">
      <c r="A15" s="128"/>
      <c r="B15" s="128"/>
      <c r="C15" s="126"/>
      <c r="D15" s="126"/>
      <c r="E15" s="124"/>
      <c r="F15" s="127"/>
      <c r="G15" s="127"/>
      <c r="H15" s="127"/>
      <c r="I15" s="127"/>
      <c r="J15" s="127"/>
      <c r="K15" s="127"/>
      <c r="L15" s="127"/>
      <c r="M15" s="127"/>
      <c r="N15" s="13"/>
      <c r="O15" s="13"/>
      <c r="P15" s="127"/>
      <c r="Q15" s="127"/>
      <c r="R15" s="127"/>
      <c r="S15" s="127"/>
      <c r="T15" s="125"/>
      <c r="U15" s="125"/>
      <c r="V15" s="125"/>
      <c r="W15" s="125"/>
      <c r="X15" s="127"/>
      <c r="Y15" s="127"/>
      <c r="Z15" s="127"/>
      <c r="AA15" s="127"/>
      <c r="AB15" s="127"/>
      <c r="AC15" s="127"/>
      <c r="AD15" s="127"/>
      <c r="AE15" s="127"/>
      <c r="AF15" s="127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</row>
    <row r="16" spans="1:47" ht="11.25" customHeight="1" hidden="1" outlineLevel="1">
      <c r="A16" s="128" t="s">
        <v>234</v>
      </c>
      <c r="B16" s="128"/>
      <c r="C16" s="126"/>
      <c r="D16" s="126"/>
      <c r="E16" s="124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5"/>
      <c r="U16" s="125"/>
      <c r="V16" s="125"/>
      <c r="W16" s="125"/>
      <c r="X16" s="127"/>
      <c r="Y16" s="127"/>
      <c r="Z16" s="127"/>
      <c r="AA16" s="127"/>
      <c r="AB16" s="127"/>
      <c r="AC16" s="127"/>
      <c r="AD16" s="127"/>
      <c r="AE16" s="127"/>
      <c r="AF16" s="127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</row>
    <row r="17" spans="1:47" ht="11.25" customHeight="1" hidden="1" outlineLevel="1">
      <c r="A17" s="129" t="s">
        <v>235</v>
      </c>
      <c r="B17" s="129"/>
      <c r="C17" s="124">
        <v>17591</v>
      </c>
      <c r="D17" s="124">
        <v>8102</v>
      </c>
      <c r="E17" s="124">
        <v>29391</v>
      </c>
      <c r="F17" s="124">
        <v>27875</v>
      </c>
      <c r="G17" s="124">
        <v>2300</v>
      </c>
      <c r="H17" s="124">
        <v>22170</v>
      </c>
      <c r="I17" s="124">
        <v>756</v>
      </c>
      <c r="J17" s="124">
        <v>5177</v>
      </c>
      <c r="K17" s="124">
        <v>37263</v>
      </c>
      <c r="L17" s="124">
        <v>0</v>
      </c>
      <c r="M17" s="124">
        <v>0</v>
      </c>
      <c r="N17" s="124">
        <v>0</v>
      </c>
      <c r="O17" s="124">
        <v>500</v>
      </c>
      <c r="P17" s="124">
        <v>0</v>
      </c>
      <c r="Q17" s="124">
        <v>4188</v>
      </c>
      <c r="R17" s="124">
        <v>14022</v>
      </c>
      <c r="S17" s="124">
        <v>149061</v>
      </c>
      <c r="T17" s="125">
        <v>46021</v>
      </c>
      <c r="U17" s="125">
        <v>179110</v>
      </c>
      <c r="V17" s="125">
        <v>6619</v>
      </c>
      <c r="W17" s="125">
        <v>126125</v>
      </c>
      <c r="X17" s="124">
        <v>86698</v>
      </c>
      <c r="Y17" s="124">
        <v>92963</v>
      </c>
      <c r="Z17" s="124">
        <v>2238</v>
      </c>
      <c r="AA17" s="124">
        <v>0</v>
      </c>
      <c r="AB17" s="124">
        <v>752</v>
      </c>
      <c r="AC17" s="124">
        <v>73</v>
      </c>
      <c r="AD17" s="124">
        <v>7</v>
      </c>
      <c r="AE17" s="124">
        <v>37803</v>
      </c>
      <c r="AF17" s="124">
        <v>1840</v>
      </c>
      <c r="AG17" s="13">
        <v>4</v>
      </c>
      <c r="AH17" s="13">
        <v>3128</v>
      </c>
      <c r="AI17" s="13">
        <v>354</v>
      </c>
      <c r="AJ17" s="13">
        <v>2</v>
      </c>
      <c r="AK17" s="13">
        <v>3104</v>
      </c>
      <c r="AL17" s="13">
        <v>2390</v>
      </c>
      <c r="AM17" s="13">
        <v>3572</v>
      </c>
      <c r="AN17" s="13">
        <v>6771</v>
      </c>
      <c r="AO17" s="13">
        <v>35628</v>
      </c>
      <c r="AP17" s="13">
        <v>99851</v>
      </c>
      <c r="AQ17" s="13">
        <v>8718</v>
      </c>
      <c r="AR17" s="13">
        <v>0</v>
      </c>
      <c r="AS17" s="13">
        <v>28887</v>
      </c>
      <c r="AT17" s="13"/>
      <c r="AU17" s="13">
        <f t="shared" si="0"/>
        <v>1091054</v>
      </c>
    </row>
    <row r="18" spans="1:47" ht="11.25" customHeight="1" hidden="1" outlineLevel="1">
      <c r="A18" s="129" t="s">
        <v>236</v>
      </c>
      <c r="B18" s="129"/>
      <c r="C18" s="124">
        <v>0</v>
      </c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5">
        <v>0</v>
      </c>
      <c r="Q18" s="125">
        <v>0</v>
      </c>
      <c r="R18" s="125">
        <v>0</v>
      </c>
      <c r="S18" s="124">
        <v>0</v>
      </c>
      <c r="T18" s="125">
        <v>0</v>
      </c>
      <c r="U18" s="125">
        <v>0</v>
      </c>
      <c r="V18" s="125">
        <v>0</v>
      </c>
      <c r="W18" s="125">
        <v>0</v>
      </c>
      <c r="X18" s="125">
        <v>0</v>
      </c>
      <c r="Y18" s="125">
        <v>0</v>
      </c>
      <c r="Z18" s="124">
        <v>0</v>
      </c>
      <c r="AA18" s="124">
        <v>0</v>
      </c>
      <c r="AB18" s="124">
        <v>0</v>
      </c>
      <c r="AC18" s="124">
        <v>0</v>
      </c>
      <c r="AD18" s="124">
        <v>0</v>
      </c>
      <c r="AE18" s="124">
        <v>0</v>
      </c>
      <c r="AF18" s="124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/>
      <c r="AU18" s="13">
        <f t="shared" si="0"/>
        <v>0</v>
      </c>
    </row>
    <row r="19" spans="1:47" ht="11.25" customHeight="1" hidden="1" outlineLevel="1">
      <c r="A19" s="129" t="s">
        <v>237</v>
      </c>
      <c r="B19" s="129"/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5">
        <v>0</v>
      </c>
      <c r="Q19" s="125">
        <v>0</v>
      </c>
      <c r="R19" s="125">
        <v>0</v>
      </c>
      <c r="S19" s="124">
        <v>0</v>
      </c>
      <c r="T19" s="125">
        <v>0</v>
      </c>
      <c r="U19" s="125">
        <v>0</v>
      </c>
      <c r="V19" s="125">
        <v>0</v>
      </c>
      <c r="W19" s="125">
        <v>0</v>
      </c>
      <c r="X19" s="125">
        <v>0</v>
      </c>
      <c r="Y19" s="125">
        <v>0</v>
      </c>
      <c r="Z19" s="124">
        <v>0</v>
      </c>
      <c r="AA19" s="124">
        <v>0</v>
      </c>
      <c r="AB19" s="124">
        <v>0</v>
      </c>
      <c r="AC19" s="124">
        <v>0</v>
      </c>
      <c r="AD19" s="124">
        <v>0</v>
      </c>
      <c r="AE19" s="124">
        <v>0</v>
      </c>
      <c r="AF19" s="124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/>
      <c r="AU19" s="13">
        <f t="shared" si="0"/>
        <v>0</v>
      </c>
    </row>
    <row r="20" spans="1:47" ht="11.25" customHeight="1" hidden="1" outlineLevel="1">
      <c r="A20" s="129" t="s">
        <v>238</v>
      </c>
      <c r="B20" s="129"/>
      <c r="C20" s="124"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5">
        <v>0</v>
      </c>
      <c r="Q20" s="125">
        <v>0</v>
      </c>
      <c r="R20" s="125">
        <v>0</v>
      </c>
      <c r="S20" s="124">
        <v>0</v>
      </c>
      <c r="T20" s="125">
        <v>0</v>
      </c>
      <c r="U20" s="125">
        <v>0</v>
      </c>
      <c r="V20" s="125">
        <v>0</v>
      </c>
      <c r="W20" s="125">
        <v>0</v>
      </c>
      <c r="X20" s="125">
        <v>0</v>
      </c>
      <c r="Y20" s="125">
        <v>0</v>
      </c>
      <c r="Z20" s="124">
        <v>0</v>
      </c>
      <c r="AA20" s="124">
        <v>0</v>
      </c>
      <c r="AB20" s="124">
        <v>0</v>
      </c>
      <c r="AC20" s="124">
        <v>0</v>
      </c>
      <c r="AD20" s="124">
        <v>0</v>
      </c>
      <c r="AE20" s="124">
        <v>0</v>
      </c>
      <c r="AF20" s="124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/>
      <c r="AU20" s="13">
        <f t="shared" si="0"/>
        <v>0</v>
      </c>
    </row>
    <row r="21" spans="1:47" ht="11.25" customHeight="1" collapsed="1">
      <c r="A21" s="128" t="s">
        <v>345</v>
      </c>
      <c r="B21" s="128"/>
      <c r="C21" s="13">
        <f aca="true" t="shared" si="3" ref="C21:AH21">SUM(C17:C20)</f>
        <v>17591</v>
      </c>
      <c r="D21" s="13">
        <f t="shared" si="3"/>
        <v>8102</v>
      </c>
      <c r="E21" s="13">
        <f t="shared" si="3"/>
        <v>29391</v>
      </c>
      <c r="F21" s="13">
        <f t="shared" si="3"/>
        <v>27875</v>
      </c>
      <c r="G21" s="13">
        <f t="shared" si="3"/>
        <v>2300</v>
      </c>
      <c r="H21" s="13">
        <f t="shared" si="3"/>
        <v>22170</v>
      </c>
      <c r="I21" s="13">
        <f t="shared" si="3"/>
        <v>756</v>
      </c>
      <c r="J21" s="13">
        <f t="shared" si="3"/>
        <v>5177</v>
      </c>
      <c r="K21" s="13">
        <f t="shared" si="3"/>
        <v>37263</v>
      </c>
      <c r="L21" s="13">
        <f t="shared" si="3"/>
        <v>0</v>
      </c>
      <c r="M21" s="13">
        <f t="shared" si="3"/>
        <v>0</v>
      </c>
      <c r="N21" s="13">
        <f t="shared" si="3"/>
        <v>0</v>
      </c>
      <c r="O21" s="13">
        <f t="shared" si="3"/>
        <v>500</v>
      </c>
      <c r="P21" s="13">
        <f>SUM(P17:P20)</f>
        <v>0</v>
      </c>
      <c r="Q21" s="13">
        <f>SUM(Q17:Q20)</f>
        <v>4188</v>
      </c>
      <c r="R21" s="13">
        <f>SUM(R17:R20)</f>
        <v>14022</v>
      </c>
      <c r="S21" s="13">
        <f t="shared" si="3"/>
        <v>149061</v>
      </c>
      <c r="T21" s="13">
        <f t="shared" si="3"/>
        <v>46021</v>
      </c>
      <c r="U21" s="13">
        <f t="shared" si="3"/>
        <v>179110</v>
      </c>
      <c r="V21" s="13">
        <f t="shared" si="3"/>
        <v>6619</v>
      </c>
      <c r="W21" s="13">
        <f t="shared" si="3"/>
        <v>126125</v>
      </c>
      <c r="X21" s="13">
        <f t="shared" si="3"/>
        <v>86698</v>
      </c>
      <c r="Y21" s="13">
        <f t="shared" si="3"/>
        <v>92963</v>
      </c>
      <c r="Z21" s="13">
        <f t="shared" si="3"/>
        <v>2238</v>
      </c>
      <c r="AA21" s="13">
        <f t="shared" si="3"/>
        <v>0</v>
      </c>
      <c r="AB21" s="13">
        <f t="shared" si="3"/>
        <v>752</v>
      </c>
      <c r="AC21" s="13">
        <f t="shared" si="3"/>
        <v>73</v>
      </c>
      <c r="AD21" s="13">
        <f t="shared" si="3"/>
        <v>7</v>
      </c>
      <c r="AE21" s="13">
        <f>SUM(AE17:AE20)</f>
        <v>37803</v>
      </c>
      <c r="AF21" s="13">
        <f t="shared" si="3"/>
        <v>1840</v>
      </c>
      <c r="AG21" s="13">
        <f t="shared" si="3"/>
        <v>4</v>
      </c>
      <c r="AH21" s="13">
        <f t="shared" si="3"/>
        <v>3128</v>
      </c>
      <c r="AI21" s="13">
        <f aca="true" t="shared" si="4" ref="AI21:AS21">SUM(AI17:AI20)</f>
        <v>354</v>
      </c>
      <c r="AJ21" s="13">
        <f t="shared" si="4"/>
        <v>2</v>
      </c>
      <c r="AK21" s="13">
        <f t="shared" si="4"/>
        <v>3104</v>
      </c>
      <c r="AL21" s="13">
        <f t="shared" si="4"/>
        <v>2390</v>
      </c>
      <c r="AM21" s="13">
        <f t="shared" si="4"/>
        <v>3572</v>
      </c>
      <c r="AN21" s="13">
        <f t="shared" si="4"/>
        <v>6771</v>
      </c>
      <c r="AO21" s="13">
        <f t="shared" si="4"/>
        <v>35628</v>
      </c>
      <c r="AP21" s="13">
        <f t="shared" si="4"/>
        <v>99851</v>
      </c>
      <c r="AQ21" s="13">
        <f t="shared" si="4"/>
        <v>8718</v>
      </c>
      <c r="AR21" s="13">
        <f t="shared" si="4"/>
        <v>0</v>
      </c>
      <c r="AS21" s="13">
        <f t="shared" si="4"/>
        <v>28887</v>
      </c>
      <c r="AT21" s="13"/>
      <c r="AU21" s="13">
        <f t="shared" si="0"/>
        <v>1091054</v>
      </c>
    </row>
    <row r="22" spans="1:47" ht="11.25" customHeight="1">
      <c r="A22" s="128"/>
      <c r="B22" s="128"/>
      <c r="C22" s="126"/>
      <c r="D22" s="126"/>
      <c r="E22" s="124"/>
      <c r="F22" s="127"/>
      <c r="G22" s="127"/>
      <c r="H22" s="127"/>
      <c r="I22" s="127"/>
      <c r="J22" s="127"/>
      <c r="K22" s="127"/>
      <c r="L22" s="127"/>
      <c r="M22" s="127"/>
      <c r="N22" s="13"/>
      <c r="O22" s="13"/>
      <c r="P22" s="127"/>
      <c r="Q22" s="127"/>
      <c r="R22" s="127"/>
      <c r="S22" s="127"/>
      <c r="T22" s="125"/>
      <c r="U22" s="125"/>
      <c r="V22" s="125"/>
      <c r="W22" s="125"/>
      <c r="X22" s="127"/>
      <c r="Y22" s="127"/>
      <c r="Z22" s="127"/>
      <c r="AA22" s="127"/>
      <c r="AB22" s="127"/>
      <c r="AC22" s="127"/>
      <c r="AD22" s="127"/>
      <c r="AE22" s="127"/>
      <c r="AF22" s="127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</row>
    <row r="23" spans="1:47" ht="11.25" customHeight="1" hidden="1" outlineLevel="1">
      <c r="A23" s="128" t="s">
        <v>240</v>
      </c>
      <c r="B23" s="128"/>
      <c r="C23" s="126"/>
      <c r="D23" s="126"/>
      <c r="E23" s="124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5"/>
      <c r="U23" s="125"/>
      <c r="V23" s="125"/>
      <c r="W23" s="125"/>
      <c r="X23" s="127"/>
      <c r="Y23" s="127"/>
      <c r="Z23" s="127"/>
      <c r="AA23" s="127"/>
      <c r="AB23" s="127"/>
      <c r="AC23" s="127"/>
      <c r="AD23" s="127"/>
      <c r="AE23" s="127"/>
      <c r="AF23" s="127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</row>
    <row r="24" spans="1:47" ht="11.25" customHeight="1" hidden="1" outlineLevel="1">
      <c r="A24" s="129" t="s">
        <v>241</v>
      </c>
      <c r="B24" s="129"/>
      <c r="C24" s="124">
        <v>0</v>
      </c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0</v>
      </c>
      <c r="P24" s="125">
        <v>0</v>
      </c>
      <c r="Q24" s="125">
        <v>0</v>
      </c>
      <c r="R24" s="125">
        <v>0</v>
      </c>
      <c r="S24" s="124">
        <v>0</v>
      </c>
      <c r="T24" s="125">
        <v>0</v>
      </c>
      <c r="U24" s="125">
        <v>0</v>
      </c>
      <c r="V24" s="125">
        <v>0</v>
      </c>
      <c r="W24" s="125">
        <v>0</v>
      </c>
      <c r="X24" s="125">
        <v>0</v>
      </c>
      <c r="Y24" s="125">
        <v>0</v>
      </c>
      <c r="Z24" s="124">
        <v>0</v>
      </c>
      <c r="AA24" s="124">
        <v>0</v>
      </c>
      <c r="AB24" s="124">
        <v>0</v>
      </c>
      <c r="AC24" s="124">
        <v>0</v>
      </c>
      <c r="AD24" s="124">
        <v>0</v>
      </c>
      <c r="AE24" s="124">
        <v>0</v>
      </c>
      <c r="AF24" s="124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/>
      <c r="AU24" s="13">
        <f t="shared" si="0"/>
        <v>0</v>
      </c>
    </row>
    <row r="25" spans="1:47" ht="11.25" customHeight="1" hidden="1" outlineLevel="1">
      <c r="A25" s="129" t="s">
        <v>242</v>
      </c>
      <c r="B25" s="129"/>
      <c r="C25" s="124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4">
        <v>0</v>
      </c>
      <c r="N25" s="124">
        <v>0</v>
      </c>
      <c r="O25" s="124">
        <v>0</v>
      </c>
      <c r="P25" s="125">
        <v>0</v>
      </c>
      <c r="Q25" s="125">
        <v>0</v>
      </c>
      <c r="R25" s="125">
        <v>0</v>
      </c>
      <c r="S25" s="124">
        <v>0</v>
      </c>
      <c r="T25" s="125">
        <v>0</v>
      </c>
      <c r="U25" s="125">
        <v>0</v>
      </c>
      <c r="V25" s="125">
        <v>0</v>
      </c>
      <c r="W25" s="125">
        <v>0</v>
      </c>
      <c r="X25" s="125">
        <v>0</v>
      </c>
      <c r="Y25" s="125">
        <v>0</v>
      </c>
      <c r="Z25" s="124">
        <v>0</v>
      </c>
      <c r="AA25" s="124">
        <v>0</v>
      </c>
      <c r="AB25" s="124">
        <v>0</v>
      </c>
      <c r="AC25" s="124">
        <v>0</v>
      </c>
      <c r="AD25" s="124">
        <v>0</v>
      </c>
      <c r="AE25" s="124">
        <v>0</v>
      </c>
      <c r="AF25" s="124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/>
      <c r="AU25" s="13">
        <f t="shared" si="0"/>
        <v>0</v>
      </c>
    </row>
    <row r="26" spans="1:47" ht="11.25" customHeight="1" hidden="1" outlineLevel="1">
      <c r="A26" s="129" t="s">
        <v>243</v>
      </c>
      <c r="B26" s="129"/>
      <c r="C26" s="124">
        <v>251143</v>
      </c>
      <c r="D26" s="124">
        <v>32937</v>
      </c>
      <c r="E26" s="124">
        <v>0</v>
      </c>
      <c r="F26" s="124">
        <v>497388</v>
      </c>
      <c r="G26" s="124">
        <v>37155</v>
      </c>
      <c r="H26" s="124">
        <v>40721</v>
      </c>
      <c r="I26" s="124">
        <v>0</v>
      </c>
      <c r="J26" s="124">
        <v>21659</v>
      </c>
      <c r="K26" s="124">
        <v>0</v>
      </c>
      <c r="L26" s="124">
        <v>2615</v>
      </c>
      <c r="M26" s="124">
        <v>3565</v>
      </c>
      <c r="N26" s="124">
        <v>1070</v>
      </c>
      <c r="O26" s="124">
        <v>802</v>
      </c>
      <c r="P26" s="124">
        <v>0</v>
      </c>
      <c r="Q26" s="124">
        <v>33282</v>
      </c>
      <c r="R26" s="125">
        <v>196013</v>
      </c>
      <c r="S26" s="124">
        <v>269999</v>
      </c>
      <c r="T26" s="125">
        <v>6865</v>
      </c>
      <c r="U26" s="125">
        <v>0</v>
      </c>
      <c r="V26" s="125">
        <v>11391</v>
      </c>
      <c r="W26" s="125">
        <v>359920</v>
      </c>
      <c r="X26" s="125">
        <v>2456</v>
      </c>
      <c r="Y26" s="125">
        <v>0</v>
      </c>
      <c r="Z26" s="124">
        <v>31004</v>
      </c>
      <c r="AA26" s="124">
        <v>0</v>
      </c>
      <c r="AB26" s="124">
        <v>49362</v>
      </c>
      <c r="AC26" s="124">
        <v>18317</v>
      </c>
      <c r="AD26" s="124">
        <v>16379</v>
      </c>
      <c r="AE26" s="124">
        <v>180870</v>
      </c>
      <c r="AF26" s="124">
        <v>0</v>
      </c>
      <c r="AG26" s="13">
        <v>377</v>
      </c>
      <c r="AH26" s="13">
        <v>44651</v>
      </c>
      <c r="AI26" s="13">
        <v>0</v>
      </c>
      <c r="AJ26" s="13">
        <v>0</v>
      </c>
      <c r="AK26" s="13">
        <v>2838</v>
      </c>
      <c r="AL26" s="13">
        <v>225</v>
      </c>
      <c r="AM26" s="13">
        <v>0</v>
      </c>
      <c r="AN26" s="13">
        <v>6314</v>
      </c>
      <c r="AO26" s="13">
        <v>6602</v>
      </c>
      <c r="AP26" s="13">
        <v>847</v>
      </c>
      <c r="AQ26" s="13">
        <v>0</v>
      </c>
      <c r="AR26" s="13">
        <v>0</v>
      </c>
      <c r="AS26" s="13">
        <v>645</v>
      </c>
      <c r="AT26" s="13"/>
      <c r="AU26" s="13">
        <f t="shared" si="0"/>
        <v>2127412</v>
      </c>
    </row>
    <row r="27" spans="1:47" ht="11.25" customHeight="1" hidden="1" outlineLevel="1">
      <c r="A27" s="129" t="s">
        <v>244</v>
      </c>
      <c r="B27" s="129"/>
      <c r="C27" s="126">
        <v>0</v>
      </c>
      <c r="D27" s="126">
        <v>0</v>
      </c>
      <c r="E27" s="126">
        <v>0</v>
      </c>
      <c r="F27" s="124">
        <v>0</v>
      </c>
      <c r="G27" s="124">
        <v>0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0</v>
      </c>
      <c r="N27" s="124">
        <v>0</v>
      </c>
      <c r="O27" s="124">
        <v>0</v>
      </c>
      <c r="P27" s="125">
        <v>0</v>
      </c>
      <c r="Q27" s="125">
        <v>0</v>
      </c>
      <c r="R27" s="125">
        <v>0</v>
      </c>
      <c r="S27" s="124">
        <v>0</v>
      </c>
      <c r="T27" s="125">
        <v>0</v>
      </c>
      <c r="U27" s="125">
        <v>0</v>
      </c>
      <c r="V27" s="125">
        <v>0</v>
      </c>
      <c r="W27" s="125">
        <v>0</v>
      </c>
      <c r="X27" s="125">
        <v>0</v>
      </c>
      <c r="Y27" s="125">
        <v>0</v>
      </c>
      <c r="Z27" s="124">
        <v>0</v>
      </c>
      <c r="AA27" s="124">
        <v>0</v>
      </c>
      <c r="AB27" s="124">
        <v>0</v>
      </c>
      <c r="AC27" s="124">
        <v>0</v>
      </c>
      <c r="AD27" s="124">
        <v>0</v>
      </c>
      <c r="AE27" s="124">
        <v>-179</v>
      </c>
      <c r="AF27" s="124">
        <v>0</v>
      </c>
      <c r="AG27" s="13">
        <v>8675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/>
      <c r="AU27" s="13">
        <f t="shared" si="0"/>
        <v>8496</v>
      </c>
    </row>
    <row r="28" spans="1:47" ht="11.25" customHeight="1" hidden="1" outlineLevel="1">
      <c r="A28" s="129" t="s">
        <v>245</v>
      </c>
      <c r="B28" s="129"/>
      <c r="C28" s="124">
        <v>73586</v>
      </c>
      <c r="D28" s="124">
        <v>25563</v>
      </c>
      <c r="E28" s="124">
        <v>25534</v>
      </c>
      <c r="F28" s="124">
        <v>175369</v>
      </c>
      <c r="G28" s="124">
        <v>41317</v>
      </c>
      <c r="H28" s="124">
        <v>42837</v>
      </c>
      <c r="I28" s="124">
        <v>2733</v>
      </c>
      <c r="J28" s="124">
        <v>23249</v>
      </c>
      <c r="K28" s="124">
        <v>148333</v>
      </c>
      <c r="L28" s="124">
        <v>4048</v>
      </c>
      <c r="M28" s="124">
        <v>5360</v>
      </c>
      <c r="N28" s="124">
        <v>3216</v>
      </c>
      <c r="O28" s="124">
        <v>4597</v>
      </c>
      <c r="P28" s="124">
        <v>391</v>
      </c>
      <c r="Q28" s="124">
        <v>17617</v>
      </c>
      <c r="R28" s="124">
        <v>64350</v>
      </c>
      <c r="S28" s="124">
        <v>3985921</v>
      </c>
      <c r="T28" s="125">
        <v>168693</v>
      </c>
      <c r="U28" s="125">
        <v>337614</v>
      </c>
      <c r="V28" s="125">
        <v>948225</v>
      </c>
      <c r="W28" s="125">
        <v>2508146</v>
      </c>
      <c r="X28" s="125">
        <v>189610</v>
      </c>
      <c r="Y28" s="125">
        <v>96914</v>
      </c>
      <c r="Z28" s="124">
        <v>0</v>
      </c>
      <c r="AA28" s="124">
        <v>114</v>
      </c>
      <c r="AB28" s="124">
        <v>2775</v>
      </c>
      <c r="AC28" s="124">
        <v>295</v>
      </c>
      <c r="AD28" s="124">
        <v>132</v>
      </c>
      <c r="AE28" s="124">
        <v>89572</v>
      </c>
      <c r="AF28" s="124">
        <v>47028</v>
      </c>
      <c r="AG28" s="13">
        <v>0</v>
      </c>
      <c r="AH28" s="13">
        <v>32679</v>
      </c>
      <c r="AI28" s="13">
        <v>2450</v>
      </c>
      <c r="AJ28" s="13">
        <v>11279</v>
      </c>
      <c r="AK28" s="13">
        <v>54512</v>
      </c>
      <c r="AL28" s="13">
        <v>4082</v>
      </c>
      <c r="AM28" s="13">
        <v>2993</v>
      </c>
      <c r="AN28" s="13">
        <v>633058</v>
      </c>
      <c r="AO28" s="13">
        <v>650364</v>
      </c>
      <c r="AP28" s="13">
        <v>112099</v>
      </c>
      <c r="AQ28" s="13">
        <v>30070</v>
      </c>
      <c r="AR28" s="13">
        <v>8043</v>
      </c>
      <c r="AS28" s="13">
        <v>217476</v>
      </c>
      <c r="AT28" s="13"/>
      <c r="AU28" s="13">
        <f t="shared" si="0"/>
        <v>10792244</v>
      </c>
    </row>
    <row r="29" spans="1:47" ht="11.25" customHeight="1" hidden="1" outlineLevel="1">
      <c r="A29" s="129" t="s">
        <v>246</v>
      </c>
      <c r="B29" s="129"/>
      <c r="C29" s="124">
        <v>0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5">
        <v>0</v>
      </c>
      <c r="Q29" s="125">
        <v>0</v>
      </c>
      <c r="R29" s="125">
        <v>0</v>
      </c>
      <c r="S29" s="124">
        <v>0</v>
      </c>
      <c r="T29" s="125">
        <v>0</v>
      </c>
      <c r="U29" s="125">
        <v>0</v>
      </c>
      <c r="V29" s="125">
        <v>0</v>
      </c>
      <c r="W29" s="125">
        <v>0</v>
      </c>
      <c r="X29" s="125">
        <v>0</v>
      </c>
      <c r="Y29" s="125">
        <v>0</v>
      </c>
      <c r="Z29" s="124">
        <v>0</v>
      </c>
      <c r="AA29" s="124">
        <v>0</v>
      </c>
      <c r="AB29" s="124">
        <v>0</v>
      </c>
      <c r="AC29" s="124">
        <v>0</v>
      </c>
      <c r="AD29" s="124">
        <v>0</v>
      </c>
      <c r="AE29" s="124">
        <v>0</v>
      </c>
      <c r="AF29" s="124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/>
      <c r="AU29" s="13">
        <f t="shared" si="0"/>
        <v>0</v>
      </c>
    </row>
    <row r="30" spans="1:47" ht="11.25" customHeight="1" hidden="1" outlineLevel="1">
      <c r="A30" s="129" t="s">
        <v>247</v>
      </c>
      <c r="B30" s="129"/>
      <c r="C30" s="124">
        <v>0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5">
        <v>0</v>
      </c>
      <c r="Q30" s="125">
        <v>0</v>
      </c>
      <c r="R30" s="125">
        <v>0</v>
      </c>
      <c r="S30" s="124">
        <v>0</v>
      </c>
      <c r="T30" s="125">
        <v>0</v>
      </c>
      <c r="U30" s="125">
        <v>0</v>
      </c>
      <c r="V30" s="125">
        <v>0</v>
      </c>
      <c r="W30" s="125">
        <v>0</v>
      </c>
      <c r="X30" s="125">
        <v>0</v>
      </c>
      <c r="Y30" s="125">
        <v>0</v>
      </c>
      <c r="Z30" s="124">
        <v>0</v>
      </c>
      <c r="AA30" s="124">
        <v>0</v>
      </c>
      <c r="AB30" s="124">
        <v>0</v>
      </c>
      <c r="AC30" s="124">
        <v>0</v>
      </c>
      <c r="AD30" s="124">
        <v>0</v>
      </c>
      <c r="AE30" s="124">
        <v>0</v>
      </c>
      <c r="AF30" s="124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/>
      <c r="AU30" s="13">
        <f t="shared" si="0"/>
        <v>0</v>
      </c>
    </row>
    <row r="31" spans="1:47" ht="11.25" customHeight="1" hidden="1" outlineLevel="1">
      <c r="A31" s="129" t="s">
        <v>248</v>
      </c>
      <c r="B31" s="129"/>
      <c r="C31" s="124">
        <v>0</v>
      </c>
      <c r="D31" s="124">
        <v>0</v>
      </c>
      <c r="E31" s="124">
        <v>0</v>
      </c>
      <c r="F31" s="124">
        <v>-14</v>
      </c>
      <c r="G31" s="124">
        <v>0</v>
      </c>
      <c r="H31" s="124">
        <v>0</v>
      </c>
      <c r="I31" s="124">
        <v>0</v>
      </c>
      <c r="J31" s="124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5">
        <v>0</v>
      </c>
      <c r="Q31" s="125">
        <v>0</v>
      </c>
      <c r="R31" s="125">
        <v>0</v>
      </c>
      <c r="S31" s="124">
        <v>0</v>
      </c>
      <c r="T31" s="125">
        <v>0</v>
      </c>
      <c r="U31" s="125">
        <v>0</v>
      </c>
      <c r="V31" s="125">
        <v>0</v>
      </c>
      <c r="W31" s="125">
        <v>0</v>
      </c>
      <c r="X31" s="125">
        <v>0</v>
      </c>
      <c r="Y31" s="125">
        <v>0</v>
      </c>
      <c r="Z31" s="124">
        <v>0</v>
      </c>
      <c r="AA31" s="124">
        <v>0</v>
      </c>
      <c r="AB31" s="124">
        <v>0</v>
      </c>
      <c r="AC31" s="124">
        <v>0</v>
      </c>
      <c r="AD31" s="124">
        <v>0</v>
      </c>
      <c r="AE31" s="124">
        <v>-3831</v>
      </c>
      <c r="AF31" s="124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497</v>
      </c>
      <c r="AT31" s="13"/>
      <c r="AU31" s="13">
        <f t="shared" si="0"/>
        <v>-3348</v>
      </c>
    </row>
    <row r="32" spans="1:47" ht="11.25" customHeight="1" hidden="1" outlineLevel="1">
      <c r="A32" s="129" t="s">
        <v>249</v>
      </c>
      <c r="B32" s="129"/>
      <c r="C32" s="124">
        <v>0</v>
      </c>
      <c r="D32" s="124">
        <v>0</v>
      </c>
      <c r="E32" s="124">
        <v>0</v>
      </c>
      <c r="F32" s="124">
        <v>0</v>
      </c>
      <c r="G32" s="124">
        <v>0</v>
      </c>
      <c r="H32" s="124">
        <v>0</v>
      </c>
      <c r="I32" s="124">
        <v>0</v>
      </c>
      <c r="J32" s="124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5">
        <v>0</v>
      </c>
      <c r="Q32" s="125">
        <v>0</v>
      </c>
      <c r="R32" s="125">
        <v>0</v>
      </c>
      <c r="S32" s="124">
        <v>0</v>
      </c>
      <c r="T32" s="125">
        <v>0</v>
      </c>
      <c r="U32" s="125">
        <v>0</v>
      </c>
      <c r="V32" s="125">
        <v>0</v>
      </c>
      <c r="W32" s="125">
        <v>0</v>
      </c>
      <c r="X32" s="125">
        <v>0</v>
      </c>
      <c r="Y32" s="125">
        <v>0</v>
      </c>
      <c r="Z32" s="124">
        <v>0</v>
      </c>
      <c r="AA32" s="124">
        <v>0</v>
      </c>
      <c r="AB32" s="124">
        <v>0</v>
      </c>
      <c r="AC32" s="124">
        <v>0</v>
      </c>
      <c r="AD32" s="124">
        <v>0</v>
      </c>
      <c r="AE32" s="124">
        <v>0</v>
      </c>
      <c r="AF32" s="124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/>
      <c r="AU32" s="13">
        <f t="shared" si="0"/>
        <v>0</v>
      </c>
    </row>
    <row r="33" spans="1:47" ht="11.25" customHeight="1" collapsed="1">
      <c r="A33" s="128" t="s">
        <v>346</v>
      </c>
      <c r="B33" s="128"/>
      <c r="C33" s="13">
        <f aca="true" t="shared" si="5" ref="C33:AH33">SUM(C24:C32)</f>
        <v>324729</v>
      </c>
      <c r="D33" s="13">
        <f t="shared" si="5"/>
        <v>58500</v>
      </c>
      <c r="E33" s="13">
        <f t="shared" si="5"/>
        <v>25534</v>
      </c>
      <c r="F33" s="13">
        <f t="shared" si="5"/>
        <v>672743</v>
      </c>
      <c r="G33" s="13">
        <f>SUM(G24:G32)</f>
        <v>78472</v>
      </c>
      <c r="H33" s="13">
        <f>SUM(H24:H32)</f>
        <v>83558</v>
      </c>
      <c r="I33" s="13">
        <f t="shared" si="5"/>
        <v>2733</v>
      </c>
      <c r="J33" s="13">
        <f t="shared" si="5"/>
        <v>44908</v>
      </c>
      <c r="K33" s="13">
        <f t="shared" si="5"/>
        <v>148333</v>
      </c>
      <c r="L33" s="13">
        <f t="shared" si="5"/>
        <v>6663</v>
      </c>
      <c r="M33" s="13">
        <f t="shared" si="5"/>
        <v>8925</v>
      </c>
      <c r="N33" s="13">
        <f t="shared" si="5"/>
        <v>4286</v>
      </c>
      <c r="O33" s="13">
        <f t="shared" si="5"/>
        <v>5399</v>
      </c>
      <c r="P33" s="13">
        <f>SUM(P24:P32)</f>
        <v>391</v>
      </c>
      <c r="Q33" s="13">
        <f>SUM(Q24:Q32)</f>
        <v>50899</v>
      </c>
      <c r="R33" s="13">
        <f>SUM(R24:R32)</f>
        <v>260363</v>
      </c>
      <c r="S33" s="13">
        <f t="shared" si="5"/>
        <v>4255920</v>
      </c>
      <c r="T33" s="13">
        <f>SUM(T24:T32)</f>
        <v>175558</v>
      </c>
      <c r="U33" s="13">
        <f>SUM(U24:U32)</f>
        <v>337614</v>
      </c>
      <c r="V33" s="13">
        <f>SUM(V24:V32)</f>
        <v>959616</v>
      </c>
      <c r="W33" s="13">
        <f>SUM(W24:W32)</f>
        <v>2868066</v>
      </c>
      <c r="X33" s="13">
        <f t="shared" si="5"/>
        <v>192066</v>
      </c>
      <c r="Y33" s="13">
        <f t="shared" si="5"/>
        <v>96914</v>
      </c>
      <c r="Z33" s="13">
        <f t="shared" si="5"/>
        <v>31004</v>
      </c>
      <c r="AA33" s="13">
        <f t="shared" si="5"/>
        <v>114</v>
      </c>
      <c r="AB33" s="13">
        <f t="shared" si="5"/>
        <v>52137</v>
      </c>
      <c r="AC33" s="13">
        <f t="shared" si="5"/>
        <v>18612</v>
      </c>
      <c r="AD33" s="13">
        <f t="shared" si="5"/>
        <v>16511</v>
      </c>
      <c r="AE33" s="13">
        <f>SUM(AE24:AE32)</f>
        <v>266432</v>
      </c>
      <c r="AF33" s="13">
        <f t="shared" si="5"/>
        <v>47028</v>
      </c>
      <c r="AG33" s="13">
        <f t="shared" si="5"/>
        <v>9052</v>
      </c>
      <c r="AH33" s="13">
        <f t="shared" si="5"/>
        <v>77330</v>
      </c>
      <c r="AI33" s="13">
        <f aca="true" t="shared" si="6" ref="AI33:AS33">SUM(AI24:AI32)</f>
        <v>2450</v>
      </c>
      <c r="AJ33" s="13">
        <f t="shared" si="6"/>
        <v>11279</v>
      </c>
      <c r="AK33" s="13">
        <f t="shared" si="6"/>
        <v>57350</v>
      </c>
      <c r="AL33" s="13">
        <f t="shared" si="6"/>
        <v>4307</v>
      </c>
      <c r="AM33" s="13">
        <f t="shared" si="6"/>
        <v>2993</v>
      </c>
      <c r="AN33" s="13">
        <f t="shared" si="6"/>
        <v>639372</v>
      </c>
      <c r="AO33" s="13">
        <f t="shared" si="6"/>
        <v>656966</v>
      </c>
      <c r="AP33" s="13">
        <f t="shared" si="6"/>
        <v>112946</v>
      </c>
      <c r="AQ33" s="13">
        <f t="shared" si="6"/>
        <v>30070</v>
      </c>
      <c r="AR33" s="13">
        <f t="shared" si="6"/>
        <v>8043</v>
      </c>
      <c r="AS33" s="13">
        <f t="shared" si="6"/>
        <v>218618</v>
      </c>
      <c r="AT33" s="13"/>
      <c r="AU33" s="13">
        <f t="shared" si="0"/>
        <v>12924804</v>
      </c>
    </row>
    <row r="34" spans="1:47" ht="11.25" customHeight="1">
      <c r="A34" s="128"/>
      <c r="B34" s="128"/>
      <c r="C34" s="126"/>
      <c r="D34" s="126"/>
      <c r="E34" s="124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5"/>
      <c r="U34" s="125"/>
      <c r="V34" s="125"/>
      <c r="W34" s="125"/>
      <c r="X34" s="127"/>
      <c r="Y34" s="127"/>
      <c r="Z34" s="127"/>
      <c r="AA34" s="127"/>
      <c r="AB34" s="127"/>
      <c r="AC34" s="127"/>
      <c r="AD34" s="127"/>
      <c r="AE34" s="127"/>
      <c r="AF34" s="127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</row>
    <row r="35" spans="1:47" ht="11.25" customHeight="1" hidden="1" outlineLevel="1">
      <c r="A35" s="128" t="s">
        <v>251</v>
      </c>
      <c r="B35" s="128"/>
      <c r="C35" s="126"/>
      <c r="D35" s="126"/>
      <c r="E35" s="124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5"/>
      <c r="U35" s="125"/>
      <c r="V35" s="125"/>
      <c r="W35" s="125"/>
      <c r="X35" s="127"/>
      <c r="Y35" s="127"/>
      <c r="Z35" s="127"/>
      <c r="AA35" s="127"/>
      <c r="AB35" s="127"/>
      <c r="AC35" s="127"/>
      <c r="AD35" s="127"/>
      <c r="AE35" s="127"/>
      <c r="AF35" s="127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</row>
    <row r="36" spans="1:47" ht="11.25" customHeight="1" hidden="1" outlineLevel="1">
      <c r="A36" s="129" t="s">
        <v>252</v>
      </c>
      <c r="B36" s="129"/>
      <c r="C36" s="124">
        <v>1168</v>
      </c>
      <c r="D36" s="124">
        <v>360</v>
      </c>
      <c r="E36" s="124">
        <v>39</v>
      </c>
      <c r="F36" s="124">
        <v>1164</v>
      </c>
      <c r="G36" s="124">
        <v>1415</v>
      </c>
      <c r="H36" s="124">
        <v>2883</v>
      </c>
      <c r="I36" s="124">
        <v>0</v>
      </c>
      <c r="J36" s="124">
        <v>266</v>
      </c>
      <c r="K36" s="124">
        <v>1660</v>
      </c>
      <c r="L36" s="124">
        <v>45</v>
      </c>
      <c r="M36" s="124">
        <v>61</v>
      </c>
      <c r="N36" s="124">
        <v>36</v>
      </c>
      <c r="O36" s="124">
        <v>52</v>
      </c>
      <c r="P36" s="124">
        <v>4</v>
      </c>
      <c r="Q36" s="124">
        <v>536</v>
      </c>
      <c r="R36" s="124">
        <v>1793</v>
      </c>
      <c r="S36" s="124">
        <v>126582</v>
      </c>
      <c r="T36" s="125">
        <v>7833</v>
      </c>
      <c r="U36" s="125">
        <v>0</v>
      </c>
      <c r="V36" s="125">
        <v>6602</v>
      </c>
      <c r="W36" s="125">
        <v>22320</v>
      </c>
      <c r="X36" s="124">
        <v>1986</v>
      </c>
      <c r="Y36" s="124">
        <v>16</v>
      </c>
      <c r="Z36" s="124">
        <v>0</v>
      </c>
      <c r="AA36" s="124">
        <v>0</v>
      </c>
      <c r="AB36" s="124">
        <v>1214</v>
      </c>
      <c r="AC36" s="124">
        <v>362</v>
      </c>
      <c r="AD36" s="124">
        <v>242</v>
      </c>
      <c r="AE36" s="124">
        <v>3041</v>
      </c>
      <c r="AF36" s="124">
        <v>220</v>
      </c>
      <c r="AG36" s="13">
        <v>0</v>
      </c>
      <c r="AH36" s="13">
        <v>0</v>
      </c>
      <c r="AI36" s="13">
        <v>129</v>
      </c>
      <c r="AJ36" s="13">
        <v>351</v>
      </c>
      <c r="AK36" s="13">
        <v>0</v>
      </c>
      <c r="AL36" s="13">
        <v>0</v>
      </c>
      <c r="AM36" s="13">
        <v>0</v>
      </c>
      <c r="AN36" s="13">
        <v>5382</v>
      </c>
      <c r="AO36" s="13">
        <v>7229</v>
      </c>
      <c r="AP36" s="13">
        <v>1680</v>
      </c>
      <c r="AQ36" s="13">
        <v>0</v>
      </c>
      <c r="AR36" s="13">
        <v>0</v>
      </c>
      <c r="AS36" s="13">
        <v>2831</v>
      </c>
      <c r="AT36" s="13"/>
      <c r="AU36" s="13">
        <f t="shared" si="0"/>
        <v>199502</v>
      </c>
    </row>
    <row r="37" spans="1:47" ht="11.25" customHeight="1" hidden="1" outlineLevel="1">
      <c r="A37" s="129" t="s">
        <v>253</v>
      </c>
      <c r="B37" s="129"/>
      <c r="C37" s="124">
        <v>0</v>
      </c>
      <c r="D37" s="124">
        <v>0</v>
      </c>
      <c r="E37" s="124">
        <v>0</v>
      </c>
      <c r="F37" s="124">
        <v>0</v>
      </c>
      <c r="G37" s="124">
        <v>0</v>
      </c>
      <c r="H37" s="124">
        <v>0</v>
      </c>
      <c r="I37" s="124">
        <v>0</v>
      </c>
      <c r="J37" s="124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5">
        <v>0</v>
      </c>
      <c r="Q37" s="125">
        <v>0</v>
      </c>
      <c r="R37" s="125">
        <v>0</v>
      </c>
      <c r="S37" s="124">
        <v>0</v>
      </c>
      <c r="T37" s="125">
        <v>0</v>
      </c>
      <c r="U37" s="125">
        <v>0</v>
      </c>
      <c r="V37" s="125">
        <v>27</v>
      </c>
      <c r="W37" s="125">
        <v>198</v>
      </c>
      <c r="X37" s="125">
        <v>22</v>
      </c>
      <c r="Y37" s="125">
        <v>2</v>
      </c>
      <c r="Z37" s="124">
        <v>0</v>
      </c>
      <c r="AA37" s="124">
        <v>0</v>
      </c>
      <c r="AB37" s="124">
        <v>0</v>
      </c>
      <c r="AC37" s="124">
        <v>0</v>
      </c>
      <c r="AD37" s="124">
        <v>0</v>
      </c>
      <c r="AE37" s="124">
        <v>245</v>
      </c>
      <c r="AF37" s="124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163</v>
      </c>
      <c r="AO37" s="13">
        <v>25</v>
      </c>
      <c r="AP37" s="13">
        <v>16</v>
      </c>
      <c r="AQ37" s="13">
        <v>0</v>
      </c>
      <c r="AR37" s="13">
        <v>562</v>
      </c>
      <c r="AS37" s="13">
        <v>90</v>
      </c>
      <c r="AT37" s="13"/>
      <c r="AU37" s="13">
        <f t="shared" si="0"/>
        <v>1350</v>
      </c>
    </row>
    <row r="38" spans="1:47" ht="11.25" customHeight="1" hidden="1" outlineLevel="1">
      <c r="A38" s="129" t="s">
        <v>254</v>
      </c>
      <c r="B38" s="129"/>
      <c r="C38" s="124">
        <v>0</v>
      </c>
      <c r="D38" s="124">
        <v>0</v>
      </c>
      <c r="E38" s="124">
        <v>0</v>
      </c>
      <c r="F38" s="124">
        <v>0</v>
      </c>
      <c r="G38" s="124">
        <v>0</v>
      </c>
      <c r="H38" s="124">
        <v>0</v>
      </c>
      <c r="I38" s="124">
        <v>0</v>
      </c>
      <c r="J38" s="124">
        <v>0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 s="125">
        <v>0</v>
      </c>
      <c r="Q38" s="125">
        <v>0</v>
      </c>
      <c r="R38" s="125">
        <v>0</v>
      </c>
      <c r="S38" s="124">
        <v>0</v>
      </c>
      <c r="T38" s="125">
        <v>0</v>
      </c>
      <c r="U38" s="125">
        <v>0</v>
      </c>
      <c r="V38" s="125">
        <v>0</v>
      </c>
      <c r="W38" s="125">
        <v>0</v>
      </c>
      <c r="X38" s="125">
        <v>0</v>
      </c>
      <c r="Y38" s="125">
        <v>0</v>
      </c>
      <c r="Z38" s="124">
        <v>0</v>
      </c>
      <c r="AA38" s="124">
        <v>0</v>
      </c>
      <c r="AB38" s="124">
        <v>0</v>
      </c>
      <c r="AC38" s="124">
        <v>0</v>
      </c>
      <c r="AD38" s="124">
        <v>0</v>
      </c>
      <c r="AE38" s="124">
        <v>0</v>
      </c>
      <c r="AF38" s="124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/>
      <c r="AU38" s="13">
        <f t="shared" si="0"/>
        <v>0</v>
      </c>
    </row>
    <row r="39" spans="1:47" ht="11.25" customHeight="1" hidden="1" outlineLevel="1">
      <c r="A39" s="129" t="s">
        <v>255</v>
      </c>
      <c r="B39" s="129"/>
      <c r="C39" s="124">
        <v>0</v>
      </c>
      <c r="D39" s="124">
        <v>0</v>
      </c>
      <c r="E39" s="124">
        <v>0</v>
      </c>
      <c r="F39" s="124">
        <v>0</v>
      </c>
      <c r="G39" s="124">
        <v>0</v>
      </c>
      <c r="H39" s="124">
        <v>0</v>
      </c>
      <c r="I39" s="124">
        <v>0</v>
      </c>
      <c r="J39" s="124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5">
        <v>0</v>
      </c>
      <c r="Q39" s="125">
        <v>0</v>
      </c>
      <c r="R39" s="125">
        <v>0</v>
      </c>
      <c r="S39" s="124">
        <v>0</v>
      </c>
      <c r="T39" s="125">
        <v>0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124">
        <v>0</v>
      </c>
      <c r="AA39" s="124">
        <v>0</v>
      </c>
      <c r="AB39" s="124">
        <v>0</v>
      </c>
      <c r="AC39" s="124">
        <v>0</v>
      </c>
      <c r="AD39" s="124">
        <v>0</v>
      </c>
      <c r="AE39" s="124">
        <v>0</v>
      </c>
      <c r="AF39" s="124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/>
      <c r="AU39" s="13">
        <f t="shared" si="0"/>
        <v>0</v>
      </c>
    </row>
    <row r="40" spans="1:47" ht="11.25" customHeight="1" hidden="1" outlineLevel="1">
      <c r="A40" s="129" t="s">
        <v>256</v>
      </c>
      <c r="B40" s="129"/>
      <c r="C40" s="124">
        <v>12</v>
      </c>
      <c r="D40" s="124">
        <v>6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5">
        <v>0</v>
      </c>
      <c r="Q40" s="125">
        <v>0</v>
      </c>
      <c r="R40" s="125">
        <v>0</v>
      </c>
      <c r="S40" s="124">
        <v>1782</v>
      </c>
      <c r="T40" s="125">
        <v>75</v>
      </c>
      <c r="U40" s="125">
        <v>0</v>
      </c>
      <c r="V40" s="125">
        <v>0</v>
      </c>
      <c r="W40" s="125">
        <v>0</v>
      </c>
      <c r="X40" s="125">
        <v>0</v>
      </c>
      <c r="Y40" s="125">
        <v>0</v>
      </c>
      <c r="Z40" s="124">
        <v>0</v>
      </c>
      <c r="AA40" s="124">
        <v>0</v>
      </c>
      <c r="AB40" s="124">
        <v>0</v>
      </c>
      <c r="AC40" s="124">
        <v>0</v>
      </c>
      <c r="AD40" s="124">
        <v>0</v>
      </c>
      <c r="AE40" s="124">
        <v>0</v>
      </c>
      <c r="AF40" s="124">
        <v>0</v>
      </c>
      <c r="AG40" s="13">
        <v>4</v>
      </c>
      <c r="AH40" s="13">
        <v>0</v>
      </c>
      <c r="AI40" s="13">
        <v>0</v>
      </c>
      <c r="AJ40" s="13">
        <v>0</v>
      </c>
      <c r="AK40" s="13">
        <v>744</v>
      </c>
      <c r="AL40" s="13">
        <v>90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/>
      <c r="AU40" s="13">
        <f t="shared" si="0"/>
        <v>2713</v>
      </c>
    </row>
    <row r="41" spans="1:47" ht="11.25" customHeight="1" collapsed="1">
      <c r="A41" s="128" t="s">
        <v>347</v>
      </c>
      <c r="B41" s="128"/>
      <c r="C41" s="13">
        <f>SUM(C36:C40)</f>
        <v>1180</v>
      </c>
      <c r="D41" s="13">
        <f aca="true" t="shared" si="7" ref="D41:AG41">SUM(D36:D40)</f>
        <v>366</v>
      </c>
      <c r="E41" s="13">
        <f t="shared" si="7"/>
        <v>39</v>
      </c>
      <c r="F41" s="13">
        <f t="shared" si="7"/>
        <v>1164</v>
      </c>
      <c r="G41" s="13">
        <f t="shared" si="7"/>
        <v>1415</v>
      </c>
      <c r="H41" s="13">
        <f t="shared" si="7"/>
        <v>2883</v>
      </c>
      <c r="I41" s="13">
        <f t="shared" si="7"/>
        <v>0</v>
      </c>
      <c r="J41" s="13">
        <f t="shared" si="7"/>
        <v>266</v>
      </c>
      <c r="K41" s="13">
        <f t="shared" si="7"/>
        <v>1660</v>
      </c>
      <c r="L41" s="13">
        <f t="shared" si="7"/>
        <v>45</v>
      </c>
      <c r="M41" s="13">
        <f t="shared" si="7"/>
        <v>61</v>
      </c>
      <c r="N41" s="13">
        <f t="shared" si="7"/>
        <v>36</v>
      </c>
      <c r="O41" s="13">
        <f t="shared" si="7"/>
        <v>52</v>
      </c>
      <c r="P41" s="13">
        <f>SUM(P36:P40)</f>
        <v>4</v>
      </c>
      <c r="Q41" s="13">
        <f>SUM(Q36:Q40)</f>
        <v>536</v>
      </c>
      <c r="R41" s="13">
        <f>SUM(R36:R40)</f>
        <v>1793</v>
      </c>
      <c r="S41" s="13">
        <f t="shared" si="7"/>
        <v>128364</v>
      </c>
      <c r="T41" s="13">
        <f t="shared" si="7"/>
        <v>7908</v>
      </c>
      <c r="U41" s="13">
        <f t="shared" si="7"/>
        <v>0</v>
      </c>
      <c r="V41" s="13">
        <f t="shared" si="7"/>
        <v>6629</v>
      </c>
      <c r="W41" s="13">
        <f t="shared" si="7"/>
        <v>22518</v>
      </c>
      <c r="X41" s="13">
        <f t="shared" si="7"/>
        <v>2008</v>
      </c>
      <c r="Y41" s="13">
        <f t="shared" si="7"/>
        <v>18</v>
      </c>
      <c r="Z41" s="13">
        <f t="shared" si="7"/>
        <v>0</v>
      </c>
      <c r="AA41" s="13">
        <f t="shared" si="7"/>
        <v>0</v>
      </c>
      <c r="AB41" s="13">
        <f t="shared" si="7"/>
        <v>1214</v>
      </c>
      <c r="AC41" s="13">
        <f t="shared" si="7"/>
        <v>362</v>
      </c>
      <c r="AD41" s="13">
        <f t="shared" si="7"/>
        <v>242</v>
      </c>
      <c r="AE41" s="13">
        <f>SUM(AE36:AE40)</f>
        <v>3286</v>
      </c>
      <c r="AF41" s="13">
        <f t="shared" si="7"/>
        <v>220</v>
      </c>
      <c r="AG41" s="13">
        <f t="shared" si="7"/>
        <v>4</v>
      </c>
      <c r="AH41" s="13">
        <f aca="true" t="shared" si="8" ref="AH41:AS41">SUM(AH36:AH40)</f>
        <v>0</v>
      </c>
      <c r="AI41" s="13">
        <f t="shared" si="8"/>
        <v>129</v>
      </c>
      <c r="AJ41" s="13">
        <f t="shared" si="8"/>
        <v>351</v>
      </c>
      <c r="AK41" s="13">
        <f t="shared" si="8"/>
        <v>744</v>
      </c>
      <c r="AL41" s="13">
        <f t="shared" si="8"/>
        <v>90</v>
      </c>
      <c r="AM41" s="13">
        <f t="shared" si="8"/>
        <v>0</v>
      </c>
      <c r="AN41" s="13">
        <f t="shared" si="8"/>
        <v>5545</v>
      </c>
      <c r="AO41" s="13">
        <f t="shared" si="8"/>
        <v>7254</v>
      </c>
      <c r="AP41" s="13">
        <f t="shared" si="8"/>
        <v>1696</v>
      </c>
      <c r="AQ41" s="13">
        <f t="shared" si="8"/>
        <v>0</v>
      </c>
      <c r="AR41" s="13">
        <f t="shared" si="8"/>
        <v>562</v>
      </c>
      <c r="AS41" s="13">
        <f t="shared" si="8"/>
        <v>2921</v>
      </c>
      <c r="AT41" s="13"/>
      <c r="AU41" s="13">
        <f t="shared" si="0"/>
        <v>203565</v>
      </c>
    </row>
    <row r="42" spans="1:47" ht="11.25" customHeight="1">
      <c r="A42" s="128"/>
      <c r="B42" s="128"/>
      <c r="C42" s="126"/>
      <c r="D42" s="126"/>
      <c r="E42" s="124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5"/>
      <c r="U42" s="125"/>
      <c r="V42" s="125"/>
      <c r="W42" s="125"/>
      <c r="X42" s="127"/>
      <c r="Y42" s="127"/>
      <c r="Z42" s="127"/>
      <c r="AA42" s="127"/>
      <c r="AB42" s="127"/>
      <c r="AC42" s="127"/>
      <c r="AD42" s="127"/>
      <c r="AE42" s="127"/>
      <c r="AF42" s="127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</row>
    <row r="43" spans="1:47" ht="11.25" customHeight="1" hidden="1" outlineLevel="1">
      <c r="A43" s="128" t="s">
        <v>258</v>
      </c>
      <c r="B43" s="128"/>
      <c r="C43" s="126"/>
      <c r="D43" s="126"/>
      <c r="E43" s="124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5"/>
      <c r="U43" s="125"/>
      <c r="V43" s="125"/>
      <c r="W43" s="125"/>
      <c r="X43" s="127"/>
      <c r="Y43" s="127"/>
      <c r="Z43" s="127"/>
      <c r="AA43" s="127"/>
      <c r="AB43" s="127"/>
      <c r="AC43" s="127"/>
      <c r="AD43" s="127"/>
      <c r="AE43" s="127"/>
      <c r="AF43" s="127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</row>
    <row r="44" spans="1:47" ht="11.25" customHeight="1" hidden="1" outlineLevel="1">
      <c r="A44" s="129" t="s">
        <v>252</v>
      </c>
      <c r="B44" s="129"/>
      <c r="C44" s="124">
        <v>3291</v>
      </c>
      <c r="D44" s="124">
        <v>1053</v>
      </c>
      <c r="E44" s="124">
        <v>485</v>
      </c>
      <c r="F44" s="124">
        <v>1083</v>
      </c>
      <c r="G44" s="124">
        <v>2629</v>
      </c>
      <c r="H44" s="124">
        <v>5355</v>
      </c>
      <c r="I44" s="124">
        <v>0</v>
      </c>
      <c r="J44" s="124">
        <v>266</v>
      </c>
      <c r="K44" s="124">
        <v>1660</v>
      </c>
      <c r="L44" s="124">
        <v>45</v>
      </c>
      <c r="M44" s="124">
        <v>61</v>
      </c>
      <c r="N44" s="124">
        <v>36</v>
      </c>
      <c r="O44" s="124">
        <v>53</v>
      </c>
      <c r="P44" s="124">
        <v>4</v>
      </c>
      <c r="Q44" s="124">
        <v>0</v>
      </c>
      <c r="R44" s="124">
        <v>0</v>
      </c>
      <c r="S44" s="124">
        <v>53527</v>
      </c>
      <c r="T44" s="125">
        <v>3594</v>
      </c>
      <c r="U44" s="125">
        <v>0</v>
      </c>
      <c r="V44" s="125">
        <v>9327</v>
      </c>
      <c r="W44" s="125">
        <v>32376</v>
      </c>
      <c r="X44" s="124">
        <v>2925</v>
      </c>
      <c r="Y44" s="124">
        <v>744</v>
      </c>
      <c r="Z44" s="124">
        <v>416</v>
      </c>
      <c r="AA44" s="124">
        <v>0</v>
      </c>
      <c r="AB44" s="124">
        <v>1534</v>
      </c>
      <c r="AC44" s="124">
        <v>458</v>
      </c>
      <c r="AD44" s="124">
        <v>306</v>
      </c>
      <c r="AE44" s="124">
        <v>8553</v>
      </c>
      <c r="AF44" s="124">
        <v>366</v>
      </c>
      <c r="AG44" s="13">
        <v>0</v>
      </c>
      <c r="AH44" s="13">
        <v>1735</v>
      </c>
      <c r="AI44" s="13">
        <v>43</v>
      </c>
      <c r="AJ44" s="13">
        <v>117</v>
      </c>
      <c r="AK44" s="13">
        <v>0</v>
      </c>
      <c r="AL44" s="13">
        <v>0</v>
      </c>
      <c r="AM44" s="13">
        <v>0</v>
      </c>
      <c r="AN44" s="13">
        <v>11824</v>
      </c>
      <c r="AO44" s="13">
        <v>15733</v>
      </c>
      <c r="AP44" s="13">
        <v>3604</v>
      </c>
      <c r="AQ44" s="13">
        <v>0</v>
      </c>
      <c r="AR44" s="13">
        <v>120</v>
      </c>
      <c r="AS44" s="13">
        <v>7670</v>
      </c>
      <c r="AT44" s="13"/>
      <c r="AU44" s="13">
        <f t="shared" si="0"/>
        <v>170993</v>
      </c>
    </row>
    <row r="45" spans="1:47" ht="11.25" customHeight="1" hidden="1" outlineLevel="1">
      <c r="A45" s="129" t="s">
        <v>259</v>
      </c>
      <c r="B45" s="129"/>
      <c r="C45" s="124">
        <v>0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1002</v>
      </c>
      <c r="R45" s="124">
        <v>3357</v>
      </c>
      <c r="S45" s="124">
        <v>0</v>
      </c>
      <c r="T45" s="125">
        <v>0</v>
      </c>
      <c r="U45" s="125">
        <v>0</v>
      </c>
      <c r="V45" s="125">
        <v>0</v>
      </c>
      <c r="W45" s="125">
        <v>0</v>
      </c>
      <c r="X45" s="124">
        <v>0</v>
      </c>
      <c r="Y45" s="124">
        <v>0</v>
      </c>
      <c r="Z45" s="124">
        <v>0</v>
      </c>
      <c r="AA45" s="124">
        <v>0</v>
      </c>
      <c r="AB45" s="124">
        <v>0</v>
      </c>
      <c r="AC45" s="124">
        <v>0</v>
      </c>
      <c r="AD45" s="124">
        <v>0</v>
      </c>
      <c r="AE45" s="124">
        <v>0</v>
      </c>
      <c r="AF45" s="124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/>
      <c r="AU45" s="13">
        <f t="shared" si="0"/>
        <v>4359</v>
      </c>
    </row>
    <row r="46" spans="1:47" ht="11.25" customHeight="1" collapsed="1">
      <c r="A46" s="128" t="s">
        <v>258</v>
      </c>
      <c r="B46" s="128"/>
      <c r="C46" s="124">
        <f aca="true" t="shared" si="9" ref="C46:AG46">SUM(C44:C45)</f>
        <v>3291</v>
      </c>
      <c r="D46" s="124">
        <f t="shared" si="9"/>
        <v>1053</v>
      </c>
      <c r="E46" s="124">
        <f t="shared" si="9"/>
        <v>485</v>
      </c>
      <c r="F46" s="124">
        <f t="shared" si="9"/>
        <v>1083</v>
      </c>
      <c r="G46" s="124">
        <f t="shared" si="9"/>
        <v>2629</v>
      </c>
      <c r="H46" s="124">
        <f t="shared" si="9"/>
        <v>5355</v>
      </c>
      <c r="I46" s="124">
        <f t="shared" si="9"/>
        <v>0</v>
      </c>
      <c r="J46" s="124">
        <f t="shared" si="9"/>
        <v>266</v>
      </c>
      <c r="K46" s="124">
        <f t="shared" si="9"/>
        <v>1660</v>
      </c>
      <c r="L46" s="124">
        <f t="shared" si="9"/>
        <v>45</v>
      </c>
      <c r="M46" s="124">
        <f t="shared" si="9"/>
        <v>61</v>
      </c>
      <c r="N46" s="124">
        <f t="shared" si="9"/>
        <v>36</v>
      </c>
      <c r="O46" s="124">
        <f t="shared" si="9"/>
        <v>53</v>
      </c>
      <c r="P46" s="124">
        <f>SUM(P44:P45)</f>
        <v>4</v>
      </c>
      <c r="Q46" s="124">
        <f>SUM(Q44:Q45)</f>
        <v>1002</v>
      </c>
      <c r="R46" s="124">
        <f>SUM(R44:R45)</f>
        <v>3357</v>
      </c>
      <c r="S46" s="124">
        <f t="shared" si="9"/>
        <v>53527</v>
      </c>
      <c r="T46" s="124">
        <f t="shared" si="9"/>
        <v>3594</v>
      </c>
      <c r="U46" s="124">
        <f t="shared" si="9"/>
        <v>0</v>
      </c>
      <c r="V46" s="124">
        <f t="shared" si="9"/>
        <v>9327</v>
      </c>
      <c r="W46" s="124">
        <f t="shared" si="9"/>
        <v>32376</v>
      </c>
      <c r="X46" s="124">
        <f t="shared" si="9"/>
        <v>2925</v>
      </c>
      <c r="Y46" s="124">
        <f t="shared" si="9"/>
        <v>744</v>
      </c>
      <c r="Z46" s="124">
        <f t="shared" si="9"/>
        <v>416</v>
      </c>
      <c r="AA46" s="124">
        <f t="shared" si="9"/>
        <v>0</v>
      </c>
      <c r="AB46" s="124">
        <f t="shared" si="9"/>
        <v>1534</v>
      </c>
      <c r="AC46" s="124">
        <f t="shared" si="9"/>
        <v>458</v>
      </c>
      <c r="AD46" s="124">
        <f t="shared" si="9"/>
        <v>306</v>
      </c>
      <c r="AE46" s="124">
        <f>SUM(AE44:AE45)</f>
        <v>8553</v>
      </c>
      <c r="AF46" s="124">
        <f t="shared" si="9"/>
        <v>366</v>
      </c>
      <c r="AG46" s="13">
        <f t="shared" si="9"/>
        <v>0</v>
      </c>
      <c r="AH46" s="13">
        <f aca="true" t="shared" si="10" ref="AH46:AS46">SUM(AH44:AH45)</f>
        <v>1735</v>
      </c>
      <c r="AI46" s="13">
        <f t="shared" si="10"/>
        <v>43</v>
      </c>
      <c r="AJ46" s="13">
        <f t="shared" si="10"/>
        <v>117</v>
      </c>
      <c r="AK46" s="13">
        <f t="shared" si="10"/>
        <v>0</v>
      </c>
      <c r="AL46" s="13">
        <f t="shared" si="10"/>
        <v>0</v>
      </c>
      <c r="AM46" s="13">
        <f t="shared" si="10"/>
        <v>0</v>
      </c>
      <c r="AN46" s="13">
        <f t="shared" si="10"/>
        <v>11824</v>
      </c>
      <c r="AO46" s="13">
        <f t="shared" si="10"/>
        <v>15733</v>
      </c>
      <c r="AP46" s="13">
        <f t="shared" si="10"/>
        <v>3604</v>
      </c>
      <c r="AQ46" s="13">
        <f t="shared" si="10"/>
        <v>0</v>
      </c>
      <c r="AR46" s="13">
        <f t="shared" si="10"/>
        <v>120</v>
      </c>
      <c r="AS46" s="13">
        <f t="shared" si="10"/>
        <v>7670</v>
      </c>
      <c r="AT46" s="13"/>
      <c r="AU46" s="13">
        <f t="shared" si="0"/>
        <v>175352</v>
      </c>
    </row>
    <row r="47" spans="1:47" ht="11.25" customHeight="1">
      <c r="A47" s="129"/>
      <c r="B47" s="129"/>
      <c r="C47" s="126"/>
      <c r="D47" s="126"/>
      <c r="E47" s="124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5"/>
      <c r="U47" s="125"/>
      <c r="V47" s="125"/>
      <c r="W47" s="125"/>
      <c r="X47" s="127"/>
      <c r="Y47" s="127"/>
      <c r="Z47" s="127"/>
      <c r="AA47" s="127"/>
      <c r="AB47" s="127"/>
      <c r="AC47" s="127"/>
      <c r="AD47" s="127"/>
      <c r="AE47" s="127"/>
      <c r="AF47" s="127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</row>
    <row r="48" spans="1:47" ht="11.25" customHeight="1">
      <c r="A48" s="128" t="s">
        <v>261</v>
      </c>
      <c r="B48" s="128"/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25">
        <v>0</v>
      </c>
      <c r="Q48" s="125">
        <v>0</v>
      </c>
      <c r="R48" s="125">
        <v>0</v>
      </c>
      <c r="S48" s="13">
        <v>0</v>
      </c>
      <c r="T48" s="125">
        <v>0</v>
      </c>
      <c r="U48" s="125">
        <v>0</v>
      </c>
      <c r="V48" s="125">
        <v>0</v>
      </c>
      <c r="W48" s="125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/>
      <c r="AU48" s="13">
        <f t="shared" si="0"/>
        <v>0</v>
      </c>
    </row>
    <row r="49" spans="1:47" ht="11.25" customHeight="1" outlineLevel="1">
      <c r="A49" s="129"/>
      <c r="B49" s="129"/>
      <c r="C49" s="126"/>
      <c r="D49" s="126"/>
      <c r="E49" s="124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5"/>
      <c r="Q49" s="125"/>
      <c r="R49" s="125"/>
      <c r="S49" s="127"/>
      <c r="T49" s="125"/>
      <c r="U49" s="125"/>
      <c r="V49" s="125"/>
      <c r="W49" s="125"/>
      <c r="X49" s="127"/>
      <c r="Y49" s="127"/>
      <c r="Z49" s="127"/>
      <c r="AA49" s="127"/>
      <c r="AB49" s="127"/>
      <c r="AC49" s="127"/>
      <c r="AD49" s="127"/>
      <c r="AE49" s="127"/>
      <c r="AF49" s="127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</row>
    <row r="50" spans="1:47" ht="11.25" customHeight="1" outlineLevel="1">
      <c r="A50" s="128" t="s">
        <v>262</v>
      </c>
      <c r="B50" s="128"/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25">
        <v>0</v>
      </c>
      <c r="Q50" s="125">
        <v>0</v>
      </c>
      <c r="R50" s="125">
        <v>0</v>
      </c>
      <c r="S50" s="13">
        <v>0</v>
      </c>
      <c r="T50" s="125">
        <v>0</v>
      </c>
      <c r="U50" s="125">
        <v>0</v>
      </c>
      <c r="V50" s="125">
        <v>0</v>
      </c>
      <c r="W50" s="125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/>
      <c r="AU50" s="13">
        <f t="shared" si="0"/>
        <v>0</v>
      </c>
    </row>
    <row r="51" spans="1:47" ht="11.25" customHeight="1" outlineLevel="1">
      <c r="A51" s="129"/>
      <c r="B51" s="129"/>
      <c r="C51" s="126"/>
      <c r="D51" s="126"/>
      <c r="E51" s="124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5"/>
      <c r="U51" s="125"/>
      <c r="V51" s="125"/>
      <c r="W51" s="125"/>
      <c r="X51" s="127"/>
      <c r="Y51" s="127"/>
      <c r="Z51" s="127"/>
      <c r="AA51" s="127"/>
      <c r="AB51" s="127"/>
      <c r="AC51" s="127"/>
      <c r="AD51" s="127"/>
      <c r="AE51" s="127"/>
      <c r="AF51" s="127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 ht="11.25" customHeight="1">
      <c r="A52" s="128" t="s">
        <v>263</v>
      </c>
      <c r="B52" s="128"/>
      <c r="C52" s="126"/>
      <c r="D52" s="126"/>
      <c r="E52" s="124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5"/>
      <c r="U52" s="125"/>
      <c r="V52" s="125"/>
      <c r="W52" s="125"/>
      <c r="X52" s="127"/>
      <c r="Y52" s="127"/>
      <c r="Z52" s="127"/>
      <c r="AA52" s="127"/>
      <c r="AB52" s="127"/>
      <c r="AC52" s="127"/>
      <c r="AD52" s="127"/>
      <c r="AE52" s="127"/>
      <c r="AF52" s="127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 ht="11.25" customHeight="1">
      <c r="A53" s="128" t="s">
        <v>264</v>
      </c>
      <c r="B53" s="128"/>
      <c r="C53" s="13">
        <f aca="true" t="shared" si="11" ref="C53:AS53">+C14-C21+C33-C41-C46+C48-C50</f>
        <v>669019</v>
      </c>
      <c r="D53" s="13">
        <f t="shared" si="11"/>
        <v>271088</v>
      </c>
      <c r="E53" s="13">
        <f t="shared" si="11"/>
        <v>71364</v>
      </c>
      <c r="F53" s="13">
        <f t="shared" si="11"/>
        <v>1160349</v>
      </c>
      <c r="G53" s="13">
        <f t="shared" si="11"/>
        <v>154417</v>
      </c>
      <c r="H53" s="13">
        <f t="shared" si="11"/>
        <v>194295</v>
      </c>
      <c r="I53" s="13">
        <f t="shared" si="11"/>
        <v>-899</v>
      </c>
      <c r="J53" s="13">
        <f t="shared" si="11"/>
        <v>42775</v>
      </c>
      <c r="K53" s="13">
        <f t="shared" si="11"/>
        <v>352795</v>
      </c>
      <c r="L53" s="13">
        <f t="shared" si="11"/>
        <v>35272</v>
      </c>
      <c r="M53" s="13">
        <f t="shared" si="11"/>
        <v>41986</v>
      </c>
      <c r="N53" s="13">
        <f t="shared" si="11"/>
        <v>21617</v>
      </c>
      <c r="O53" s="13">
        <f t="shared" si="11"/>
        <v>34000</v>
      </c>
      <c r="P53" s="13">
        <f>+P14-P21+P33-P41-P46+P48-P50</f>
        <v>1979</v>
      </c>
      <c r="Q53" s="13">
        <f>+Q14-Q21+Q33-Q41-Q46+Q48-Q50</f>
        <v>68771</v>
      </c>
      <c r="R53" s="13">
        <f>+R14-R21+R33-R41-R46+R48-R50</f>
        <v>351876</v>
      </c>
      <c r="S53" s="13">
        <f t="shared" si="11"/>
        <v>6213980</v>
      </c>
      <c r="T53" s="13">
        <f t="shared" si="11"/>
        <v>520426</v>
      </c>
      <c r="U53" s="13">
        <f t="shared" si="11"/>
        <v>434430</v>
      </c>
      <c r="V53" s="13">
        <f t="shared" si="11"/>
        <v>2039634</v>
      </c>
      <c r="W53" s="13">
        <f t="shared" si="11"/>
        <v>4169397</v>
      </c>
      <c r="X53" s="13">
        <f t="shared" si="11"/>
        <v>443471</v>
      </c>
      <c r="Y53" s="13">
        <f t="shared" si="11"/>
        <v>262588</v>
      </c>
      <c r="Z53" s="13">
        <f t="shared" si="11"/>
        <v>69952</v>
      </c>
      <c r="AA53" s="13">
        <f t="shared" si="11"/>
        <v>3213</v>
      </c>
      <c r="AB53" s="13">
        <f t="shared" si="11"/>
        <v>147375</v>
      </c>
      <c r="AC53" s="13">
        <f t="shared" si="11"/>
        <v>17824</v>
      </c>
      <c r="AD53" s="13">
        <f t="shared" si="11"/>
        <v>34257</v>
      </c>
      <c r="AE53" s="13">
        <f>+AE14-AE21+AE33-AE41-AE46+AE48-AE50</f>
        <v>367877</v>
      </c>
      <c r="AF53" s="13">
        <f t="shared" si="11"/>
        <v>68540</v>
      </c>
      <c r="AG53" s="13">
        <f t="shared" si="11"/>
        <v>12497</v>
      </c>
      <c r="AH53" s="13">
        <f>+AH14-AH21+AH33-AH41-AH46+AH48-AH50</f>
        <v>235612</v>
      </c>
      <c r="AI53" s="13">
        <f t="shared" si="11"/>
        <v>7843</v>
      </c>
      <c r="AJ53" s="13">
        <f t="shared" si="11"/>
        <v>24950</v>
      </c>
      <c r="AK53" s="13">
        <f t="shared" si="11"/>
        <v>124142</v>
      </c>
      <c r="AL53" s="13">
        <f t="shared" si="11"/>
        <v>13786</v>
      </c>
      <c r="AM53" s="13">
        <f t="shared" si="11"/>
        <v>7307</v>
      </c>
      <c r="AN53" s="13">
        <f t="shared" si="11"/>
        <v>2126697</v>
      </c>
      <c r="AO53" s="13">
        <f t="shared" si="11"/>
        <v>1306838</v>
      </c>
      <c r="AP53" s="13">
        <f t="shared" si="11"/>
        <v>201306</v>
      </c>
      <c r="AQ53" s="13">
        <f t="shared" si="11"/>
        <v>398615</v>
      </c>
      <c r="AR53" s="13">
        <f t="shared" si="11"/>
        <v>12588</v>
      </c>
      <c r="AS53" s="13">
        <f t="shared" si="11"/>
        <v>235453</v>
      </c>
      <c r="AT53" s="13"/>
      <c r="AU53" s="13">
        <f t="shared" si="0"/>
        <v>22971302</v>
      </c>
    </row>
    <row r="54" spans="1:47" ht="11.25" customHeight="1">
      <c r="A54" s="129"/>
      <c r="B54" s="129"/>
      <c r="C54" s="126"/>
      <c r="D54" s="126"/>
      <c r="E54" s="124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5"/>
      <c r="U54" s="125"/>
      <c r="V54" s="125"/>
      <c r="W54" s="125"/>
      <c r="X54" s="127"/>
      <c r="Y54" s="127"/>
      <c r="Z54" s="127"/>
      <c r="AA54" s="127"/>
      <c r="AB54" s="127"/>
      <c r="AC54" s="127"/>
      <c r="AD54" s="127"/>
      <c r="AE54" s="127"/>
      <c r="AF54" s="127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1.25" customHeight="1" hidden="1" outlineLevel="1">
      <c r="A55" s="128" t="s">
        <v>265</v>
      </c>
      <c r="B55" s="128"/>
      <c r="C55" s="126">
        <f>+C56-C57</f>
        <v>0</v>
      </c>
      <c r="D55" s="126">
        <f aca="true" t="shared" si="12" ref="D55:AS55">+D56-D57</f>
        <v>0</v>
      </c>
      <c r="E55" s="126">
        <f t="shared" si="12"/>
        <v>0</v>
      </c>
      <c r="F55" s="126">
        <f t="shared" si="12"/>
        <v>0</v>
      </c>
      <c r="G55" s="126">
        <f t="shared" si="12"/>
        <v>0</v>
      </c>
      <c r="H55" s="126">
        <f t="shared" si="12"/>
        <v>0</v>
      </c>
      <c r="I55" s="126">
        <f t="shared" si="12"/>
        <v>0</v>
      </c>
      <c r="J55" s="126">
        <f t="shared" si="12"/>
        <v>0</v>
      </c>
      <c r="K55" s="126">
        <f t="shared" si="12"/>
        <v>0</v>
      </c>
      <c r="L55" s="126">
        <f t="shared" si="12"/>
        <v>0</v>
      </c>
      <c r="M55" s="126">
        <f t="shared" si="12"/>
        <v>0</v>
      </c>
      <c r="N55" s="126">
        <f t="shared" si="12"/>
        <v>0</v>
      </c>
      <c r="O55" s="126">
        <f t="shared" si="12"/>
        <v>0</v>
      </c>
      <c r="P55" s="126">
        <f>+P56-P57</f>
        <v>0</v>
      </c>
      <c r="Q55" s="126">
        <f>+Q56-Q57</f>
        <v>0</v>
      </c>
      <c r="R55" s="126">
        <f>+R56-R57</f>
        <v>0</v>
      </c>
      <c r="S55" s="126">
        <f t="shared" si="12"/>
        <v>0</v>
      </c>
      <c r="T55" s="126">
        <f t="shared" si="12"/>
        <v>0</v>
      </c>
      <c r="U55" s="126">
        <f t="shared" si="12"/>
        <v>0</v>
      </c>
      <c r="V55" s="126">
        <f t="shared" si="12"/>
        <v>0</v>
      </c>
      <c r="W55" s="126">
        <f t="shared" si="12"/>
        <v>0</v>
      </c>
      <c r="X55" s="126">
        <f t="shared" si="12"/>
        <v>0</v>
      </c>
      <c r="Y55" s="126">
        <f t="shared" si="12"/>
        <v>0</v>
      </c>
      <c r="Z55" s="126">
        <f t="shared" si="12"/>
        <v>0</v>
      </c>
      <c r="AA55" s="126">
        <f t="shared" si="12"/>
        <v>0</v>
      </c>
      <c r="AB55" s="126">
        <f t="shared" si="12"/>
        <v>0</v>
      </c>
      <c r="AC55" s="126">
        <f t="shared" si="12"/>
        <v>0</v>
      </c>
      <c r="AD55" s="126">
        <f t="shared" si="12"/>
        <v>0</v>
      </c>
      <c r="AE55" s="126">
        <f>+AE56-AE57</f>
        <v>0</v>
      </c>
      <c r="AF55" s="126">
        <f t="shared" si="12"/>
        <v>0</v>
      </c>
      <c r="AG55" s="13">
        <f t="shared" si="12"/>
        <v>0</v>
      </c>
      <c r="AH55" s="13">
        <f t="shared" si="12"/>
        <v>0</v>
      </c>
      <c r="AI55" s="13">
        <f t="shared" si="12"/>
        <v>0</v>
      </c>
      <c r="AJ55" s="13">
        <f t="shared" si="12"/>
        <v>0</v>
      </c>
      <c r="AK55" s="13">
        <f t="shared" si="12"/>
        <v>0</v>
      </c>
      <c r="AL55" s="13">
        <f t="shared" si="12"/>
        <v>0</v>
      </c>
      <c r="AM55" s="13">
        <f t="shared" si="12"/>
        <v>0</v>
      </c>
      <c r="AN55" s="13">
        <f t="shared" si="12"/>
        <v>0</v>
      </c>
      <c r="AO55" s="13">
        <f t="shared" si="12"/>
        <v>0</v>
      </c>
      <c r="AP55" s="13">
        <f t="shared" si="12"/>
        <v>0</v>
      </c>
      <c r="AQ55" s="13">
        <f t="shared" si="12"/>
        <v>0</v>
      </c>
      <c r="AR55" s="13">
        <f t="shared" si="12"/>
        <v>0</v>
      </c>
      <c r="AS55" s="13">
        <f t="shared" si="12"/>
        <v>0</v>
      </c>
      <c r="AT55" s="13"/>
      <c r="AU55" s="13">
        <f t="shared" si="0"/>
        <v>0</v>
      </c>
    </row>
    <row r="56" spans="1:47" ht="11.25" customHeight="1" hidden="1" outlineLevel="1">
      <c r="A56" s="129" t="s">
        <v>266</v>
      </c>
      <c r="B56" s="129"/>
      <c r="C56" s="126">
        <v>0</v>
      </c>
      <c r="D56" s="126">
        <v>0</v>
      </c>
      <c r="E56" s="126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25">
        <v>0</v>
      </c>
      <c r="Q56" s="125">
        <v>0</v>
      </c>
      <c r="R56" s="125">
        <v>0</v>
      </c>
      <c r="S56" s="13">
        <v>0</v>
      </c>
      <c r="T56" s="125">
        <v>0</v>
      </c>
      <c r="U56" s="125">
        <v>0</v>
      </c>
      <c r="V56" s="125">
        <v>0</v>
      </c>
      <c r="W56" s="125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/>
      <c r="AU56" s="13">
        <f t="shared" si="0"/>
        <v>0</v>
      </c>
    </row>
    <row r="57" spans="1:47" ht="11.25" customHeight="1" hidden="1" outlineLevel="1">
      <c r="A57" s="129" t="s">
        <v>267</v>
      </c>
      <c r="B57" s="129"/>
      <c r="C57" s="126">
        <v>0</v>
      </c>
      <c r="D57" s="126">
        <v>0</v>
      </c>
      <c r="E57" s="126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25">
        <v>0</v>
      </c>
      <c r="Q57" s="125">
        <v>0</v>
      </c>
      <c r="R57" s="125">
        <v>0</v>
      </c>
      <c r="S57" s="13">
        <v>0</v>
      </c>
      <c r="T57" s="125">
        <v>0</v>
      </c>
      <c r="U57" s="125">
        <v>0</v>
      </c>
      <c r="V57" s="125">
        <v>0</v>
      </c>
      <c r="W57" s="125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/>
      <c r="AU57" s="13">
        <f t="shared" si="0"/>
        <v>0</v>
      </c>
    </row>
    <row r="58" spans="1:47" ht="11.25" customHeight="1" hidden="1" outlineLevel="1">
      <c r="A58" s="128"/>
      <c r="B58" s="128"/>
      <c r="C58" s="126"/>
      <c r="D58" s="126"/>
      <c r="E58" s="124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5"/>
      <c r="U58" s="125"/>
      <c r="V58" s="125"/>
      <c r="W58" s="125"/>
      <c r="X58" s="127"/>
      <c r="Y58" s="127"/>
      <c r="Z58" s="127"/>
      <c r="AA58" s="127"/>
      <c r="AB58" s="127"/>
      <c r="AC58" s="127"/>
      <c r="AD58" s="127"/>
      <c r="AE58" s="127"/>
      <c r="AF58" s="127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</row>
    <row r="59" spans="1:47" ht="11.25" customHeight="1" hidden="1" outlineLevel="1">
      <c r="A59" s="128" t="s">
        <v>268</v>
      </c>
      <c r="B59" s="128"/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25">
        <v>0</v>
      </c>
      <c r="Q59" s="125">
        <v>0</v>
      </c>
      <c r="R59" s="125">
        <v>0</v>
      </c>
      <c r="S59" s="13">
        <v>0</v>
      </c>
      <c r="T59" s="125">
        <v>0</v>
      </c>
      <c r="U59" s="125">
        <v>0</v>
      </c>
      <c r="V59" s="125">
        <v>79384</v>
      </c>
      <c r="W59" s="125">
        <v>295002</v>
      </c>
      <c r="X59" s="125">
        <v>19190</v>
      </c>
      <c r="Y59" s="125">
        <v>13672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5034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/>
      <c r="AU59" s="13">
        <f t="shared" si="0"/>
        <v>412282</v>
      </c>
    </row>
    <row r="60" spans="1:47" ht="11.25" customHeight="1" hidden="1" outlineLevel="1">
      <c r="A60" s="128"/>
      <c r="B60" s="128"/>
      <c r="C60" s="126"/>
      <c r="D60" s="126"/>
      <c r="E60" s="124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5"/>
      <c r="U60" s="125"/>
      <c r="V60" s="125"/>
      <c r="W60" s="125"/>
      <c r="X60" s="127"/>
      <c r="Y60" s="127"/>
      <c r="Z60" s="127"/>
      <c r="AA60" s="127"/>
      <c r="AB60" s="127"/>
      <c r="AC60" s="127"/>
      <c r="AD60" s="127"/>
      <c r="AE60" s="127"/>
      <c r="AF60" s="127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</row>
    <row r="61" spans="1:47" ht="11.25" customHeight="1" collapsed="1">
      <c r="A61" s="128" t="s">
        <v>269</v>
      </c>
      <c r="B61" s="128"/>
      <c r="C61" s="13">
        <f>+C53+C55+C59</f>
        <v>669019</v>
      </c>
      <c r="D61" s="13">
        <f aca="true" t="shared" si="13" ref="D61:AG61">+D53+D55+D59</f>
        <v>271088</v>
      </c>
      <c r="E61" s="13">
        <f t="shared" si="13"/>
        <v>71364</v>
      </c>
      <c r="F61" s="13">
        <f t="shared" si="13"/>
        <v>1160349</v>
      </c>
      <c r="G61" s="13">
        <f t="shared" si="13"/>
        <v>154417</v>
      </c>
      <c r="H61" s="13">
        <f t="shared" si="13"/>
        <v>194295</v>
      </c>
      <c r="I61" s="13">
        <f t="shared" si="13"/>
        <v>-899</v>
      </c>
      <c r="J61" s="13">
        <f t="shared" si="13"/>
        <v>42775</v>
      </c>
      <c r="K61" s="13">
        <f t="shared" si="13"/>
        <v>352795</v>
      </c>
      <c r="L61" s="13">
        <f t="shared" si="13"/>
        <v>35272</v>
      </c>
      <c r="M61" s="13">
        <f t="shared" si="13"/>
        <v>41986</v>
      </c>
      <c r="N61" s="13">
        <f t="shared" si="13"/>
        <v>21617</v>
      </c>
      <c r="O61" s="13">
        <f t="shared" si="13"/>
        <v>34000</v>
      </c>
      <c r="P61" s="13">
        <f>+P53+P55+P59</f>
        <v>1979</v>
      </c>
      <c r="Q61" s="13">
        <f>+Q53+Q55+Q59</f>
        <v>68771</v>
      </c>
      <c r="R61" s="13">
        <f>+R53+R55+R59</f>
        <v>351876</v>
      </c>
      <c r="S61" s="13">
        <f t="shared" si="13"/>
        <v>6213980</v>
      </c>
      <c r="T61" s="13">
        <f t="shared" si="13"/>
        <v>520426</v>
      </c>
      <c r="U61" s="13">
        <f t="shared" si="13"/>
        <v>434430</v>
      </c>
      <c r="V61" s="13">
        <f t="shared" si="13"/>
        <v>2119018</v>
      </c>
      <c r="W61" s="13">
        <f t="shared" si="13"/>
        <v>4464399</v>
      </c>
      <c r="X61" s="13">
        <f t="shared" si="13"/>
        <v>462661</v>
      </c>
      <c r="Y61" s="13">
        <f t="shared" si="13"/>
        <v>276260</v>
      </c>
      <c r="Z61" s="13">
        <f t="shared" si="13"/>
        <v>69952</v>
      </c>
      <c r="AA61" s="13">
        <f t="shared" si="13"/>
        <v>3213</v>
      </c>
      <c r="AB61" s="13">
        <f t="shared" si="13"/>
        <v>147375</v>
      </c>
      <c r="AC61" s="13">
        <f t="shared" si="13"/>
        <v>17824</v>
      </c>
      <c r="AD61" s="13">
        <f t="shared" si="13"/>
        <v>34257</v>
      </c>
      <c r="AE61" s="13">
        <f>+AE53+AE55+AE59</f>
        <v>372911</v>
      </c>
      <c r="AF61" s="13">
        <f t="shared" si="13"/>
        <v>68540</v>
      </c>
      <c r="AG61" s="13">
        <f t="shared" si="13"/>
        <v>12497</v>
      </c>
      <c r="AH61" s="13">
        <f>+AH53+AH55+AH59</f>
        <v>235612</v>
      </c>
      <c r="AI61" s="13">
        <f aca="true" t="shared" si="14" ref="AI61:AS61">+AI53+AI55+AI59</f>
        <v>7843</v>
      </c>
      <c r="AJ61" s="13">
        <f t="shared" si="14"/>
        <v>24950</v>
      </c>
      <c r="AK61" s="13">
        <f t="shared" si="14"/>
        <v>124142</v>
      </c>
      <c r="AL61" s="13">
        <f t="shared" si="14"/>
        <v>13786</v>
      </c>
      <c r="AM61" s="13">
        <f t="shared" si="14"/>
        <v>7307</v>
      </c>
      <c r="AN61" s="13">
        <f t="shared" si="14"/>
        <v>2126697</v>
      </c>
      <c r="AO61" s="13">
        <f t="shared" si="14"/>
        <v>1306838</v>
      </c>
      <c r="AP61" s="13">
        <f t="shared" si="14"/>
        <v>201306</v>
      </c>
      <c r="AQ61" s="13">
        <f t="shared" si="14"/>
        <v>398615</v>
      </c>
      <c r="AR61" s="13">
        <f t="shared" si="14"/>
        <v>12588</v>
      </c>
      <c r="AS61" s="13">
        <f t="shared" si="14"/>
        <v>235453</v>
      </c>
      <c r="AT61" s="13"/>
      <c r="AU61" s="13">
        <f t="shared" si="0"/>
        <v>23383584</v>
      </c>
    </row>
    <row r="62" spans="1:47" ht="11.25" customHeight="1">
      <c r="A62" s="129"/>
      <c r="B62" s="129"/>
      <c r="C62" s="126"/>
      <c r="D62" s="126"/>
      <c r="E62" s="124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5"/>
      <c r="U62" s="125"/>
      <c r="V62" s="125"/>
      <c r="W62" s="125"/>
      <c r="X62" s="127"/>
      <c r="Y62" s="127"/>
      <c r="Z62" s="127"/>
      <c r="AA62" s="127"/>
      <c r="AB62" s="127"/>
      <c r="AC62" s="127"/>
      <c r="AD62" s="127"/>
      <c r="AE62" s="127"/>
      <c r="AF62" s="127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</row>
    <row r="63" spans="1:47" ht="11.25" customHeight="1">
      <c r="A63" s="128" t="s">
        <v>270</v>
      </c>
      <c r="B63" s="128"/>
      <c r="C63" s="13">
        <v>2345737</v>
      </c>
      <c r="D63" s="13">
        <v>645241</v>
      </c>
      <c r="E63" s="13">
        <v>280141</v>
      </c>
      <c r="F63" s="13">
        <v>2963747</v>
      </c>
      <c r="G63" s="13">
        <v>455862</v>
      </c>
      <c r="H63" s="13">
        <v>767722</v>
      </c>
      <c r="I63" s="13">
        <v>22754</v>
      </c>
      <c r="J63" s="13">
        <v>228531</v>
      </c>
      <c r="K63" s="13">
        <v>1344201</v>
      </c>
      <c r="L63" s="13">
        <v>9167</v>
      </c>
      <c r="M63" s="13">
        <v>19919</v>
      </c>
      <c r="N63" s="13">
        <v>13935</v>
      </c>
      <c r="O63" s="13">
        <v>19752</v>
      </c>
      <c r="P63" s="13">
        <v>2047</v>
      </c>
      <c r="Q63" s="13">
        <v>289241</v>
      </c>
      <c r="R63" s="13">
        <v>894725</v>
      </c>
      <c r="S63" s="13">
        <v>24939593</v>
      </c>
      <c r="T63" s="125">
        <v>1865545</v>
      </c>
      <c r="U63" s="125">
        <v>3751006</v>
      </c>
      <c r="V63" s="125">
        <v>5103610</v>
      </c>
      <c r="W63" s="125">
        <v>18784631</v>
      </c>
      <c r="X63" s="13">
        <v>1639994</v>
      </c>
      <c r="Y63" s="13">
        <v>937915</v>
      </c>
      <c r="Z63" s="13">
        <v>198140</v>
      </c>
      <c r="AA63" s="13">
        <v>0</v>
      </c>
      <c r="AB63" s="13">
        <v>421023</v>
      </c>
      <c r="AC63" s="13">
        <v>148487</v>
      </c>
      <c r="AD63" s="13">
        <v>67504</v>
      </c>
      <c r="AE63" s="13">
        <v>1323209</v>
      </c>
      <c r="AF63" s="13">
        <v>184108</v>
      </c>
      <c r="AG63" s="13">
        <v>60691</v>
      </c>
      <c r="AH63" s="13">
        <v>791782</v>
      </c>
      <c r="AI63" s="13">
        <v>25059</v>
      </c>
      <c r="AJ63" s="13">
        <v>68198</v>
      </c>
      <c r="AK63" s="13">
        <v>305225</v>
      </c>
      <c r="AL63" s="13">
        <v>47086</v>
      </c>
      <c r="AM63" s="13">
        <v>31538</v>
      </c>
      <c r="AN63" s="13">
        <v>3429629</v>
      </c>
      <c r="AO63" s="13">
        <v>4609422</v>
      </c>
      <c r="AP63" s="13">
        <v>1098336</v>
      </c>
      <c r="AQ63" s="13">
        <v>159689</v>
      </c>
      <c r="AR63" s="13">
        <v>63938</v>
      </c>
      <c r="AS63" s="13">
        <v>1656830</v>
      </c>
      <c r="AT63" s="13"/>
      <c r="AU63" s="13">
        <f t="shared" si="0"/>
        <v>82014910</v>
      </c>
    </row>
    <row r="64" spans="1:38" ht="11.25" customHeight="1">
      <c r="A64" s="128"/>
      <c r="B64" s="128"/>
      <c r="C64" s="126"/>
      <c r="D64" s="126"/>
      <c r="E64" s="124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5"/>
      <c r="U64" s="125"/>
      <c r="V64" s="125"/>
      <c r="W64" s="125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3"/>
      <c r="AK64" s="13"/>
      <c r="AL64" s="13"/>
    </row>
    <row r="65" spans="1:38" ht="11.25" customHeight="1">
      <c r="A65" s="130"/>
      <c r="B65" s="130"/>
      <c r="C65" s="13"/>
      <c r="D65" s="126"/>
      <c r="E65" s="124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5"/>
      <c r="U65" s="125"/>
      <c r="V65" s="125"/>
      <c r="W65" s="125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3"/>
      <c r="AK65" s="13"/>
      <c r="AL65" s="13"/>
    </row>
    <row r="66" spans="1:50" s="51" customFormat="1" ht="11.25" customHeight="1">
      <c r="A66" s="153" t="s">
        <v>362</v>
      </c>
      <c r="B66" s="153"/>
      <c r="C66" s="11">
        <f>+C61+C63</f>
        <v>3014756</v>
      </c>
      <c r="D66" s="11">
        <f aca="true" t="shared" si="15" ref="D66:AS66">+D61+D63</f>
        <v>916329</v>
      </c>
      <c r="E66" s="11">
        <f t="shared" si="15"/>
        <v>351505</v>
      </c>
      <c r="F66" s="11">
        <f t="shared" si="15"/>
        <v>4124096</v>
      </c>
      <c r="G66" s="11">
        <f t="shared" si="15"/>
        <v>610279</v>
      </c>
      <c r="H66" s="11">
        <f t="shared" si="15"/>
        <v>962017</v>
      </c>
      <c r="I66" s="11">
        <f t="shared" si="15"/>
        <v>21855</v>
      </c>
      <c r="J66" s="11">
        <f t="shared" si="15"/>
        <v>271306</v>
      </c>
      <c r="K66" s="11">
        <f t="shared" si="15"/>
        <v>1696996</v>
      </c>
      <c r="L66" s="11">
        <f t="shared" si="15"/>
        <v>44439</v>
      </c>
      <c r="M66" s="11">
        <f t="shared" si="15"/>
        <v>61905</v>
      </c>
      <c r="N66" s="11">
        <f t="shared" si="15"/>
        <v>35552</v>
      </c>
      <c r="O66" s="11">
        <f t="shared" si="15"/>
        <v>53752</v>
      </c>
      <c r="P66" s="11">
        <f t="shared" si="15"/>
        <v>4026</v>
      </c>
      <c r="Q66" s="118">
        <f t="shared" si="15"/>
        <v>358012</v>
      </c>
      <c r="R66" s="118">
        <f t="shared" si="15"/>
        <v>1246601</v>
      </c>
      <c r="S66" s="118">
        <f t="shared" si="15"/>
        <v>31153573</v>
      </c>
      <c r="T66" s="118">
        <f t="shared" si="15"/>
        <v>2385971</v>
      </c>
      <c r="U66" s="118">
        <f t="shared" si="15"/>
        <v>4185436</v>
      </c>
      <c r="V66" s="118">
        <f t="shared" si="15"/>
        <v>7222628</v>
      </c>
      <c r="W66" s="118">
        <f t="shared" si="15"/>
        <v>23249030</v>
      </c>
      <c r="X66" s="118">
        <f t="shared" si="15"/>
        <v>2102655</v>
      </c>
      <c r="Y66" s="118">
        <f t="shared" si="15"/>
        <v>1214175</v>
      </c>
      <c r="Z66" s="118">
        <f t="shared" si="15"/>
        <v>268092</v>
      </c>
      <c r="AA66" s="118">
        <f t="shared" si="15"/>
        <v>3213</v>
      </c>
      <c r="AB66" s="118">
        <f t="shared" si="15"/>
        <v>568398</v>
      </c>
      <c r="AC66" s="118">
        <f t="shared" si="15"/>
        <v>166311</v>
      </c>
      <c r="AD66" s="118">
        <f t="shared" si="15"/>
        <v>101761</v>
      </c>
      <c r="AE66" s="118">
        <f t="shared" si="15"/>
        <v>1696120</v>
      </c>
      <c r="AF66" s="118">
        <f t="shared" si="15"/>
        <v>252648</v>
      </c>
      <c r="AG66" s="118">
        <f t="shared" si="15"/>
        <v>73188</v>
      </c>
      <c r="AH66" s="118">
        <f t="shared" si="15"/>
        <v>1027394</v>
      </c>
      <c r="AI66" s="118">
        <f t="shared" si="15"/>
        <v>32902</v>
      </c>
      <c r="AJ66" s="118">
        <f t="shared" si="15"/>
        <v>93148</v>
      </c>
      <c r="AK66" s="118">
        <f t="shared" si="15"/>
        <v>429367</v>
      </c>
      <c r="AL66" s="118">
        <f t="shared" si="15"/>
        <v>60872</v>
      </c>
      <c r="AM66" s="118">
        <f t="shared" si="15"/>
        <v>38845</v>
      </c>
      <c r="AN66" s="118">
        <f t="shared" si="15"/>
        <v>5556326</v>
      </c>
      <c r="AO66" s="118">
        <f t="shared" si="15"/>
        <v>5916260</v>
      </c>
      <c r="AP66" s="118">
        <f t="shared" si="15"/>
        <v>1299642</v>
      </c>
      <c r="AQ66" s="118">
        <f t="shared" si="15"/>
        <v>558304</v>
      </c>
      <c r="AR66" s="118">
        <f t="shared" si="15"/>
        <v>76526</v>
      </c>
      <c r="AS66" s="118">
        <f t="shared" si="15"/>
        <v>1892283</v>
      </c>
      <c r="AT66" s="118"/>
      <c r="AU66" s="120">
        <f t="shared" si="0"/>
        <v>105398494</v>
      </c>
      <c r="AX66" s="116"/>
    </row>
    <row r="67" spans="3:35" ht="11.25" customHeight="1"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</row>
    <row r="68" spans="1:35" ht="16.5" customHeight="1">
      <c r="A68" s="144" t="s">
        <v>342</v>
      </c>
      <c r="B68" s="144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</row>
    <row r="69" spans="1:2" ht="11.25" customHeight="1">
      <c r="A69" s="132" t="s">
        <v>341</v>
      </c>
      <c r="B69" s="132"/>
    </row>
    <row r="70" spans="1:50" s="135" customFormat="1" ht="11.25" customHeight="1" hidden="1" outlineLevel="1">
      <c r="A70" s="133" t="s">
        <v>189</v>
      </c>
      <c r="B70" s="133"/>
      <c r="C70" s="125">
        <v>0</v>
      </c>
      <c r="D70" s="125">
        <v>0</v>
      </c>
      <c r="E70" s="125">
        <v>0</v>
      </c>
      <c r="F70" s="125">
        <v>0</v>
      </c>
      <c r="G70" s="125">
        <v>0</v>
      </c>
      <c r="H70" s="125">
        <v>0</v>
      </c>
      <c r="I70" s="125">
        <v>0</v>
      </c>
      <c r="J70" s="125">
        <v>0</v>
      </c>
      <c r="K70" s="125">
        <v>0</v>
      </c>
      <c r="L70" s="125">
        <v>0</v>
      </c>
      <c r="M70" s="125">
        <v>0</v>
      </c>
      <c r="N70" s="125">
        <v>0</v>
      </c>
      <c r="O70" s="125">
        <v>0</v>
      </c>
      <c r="P70" s="125">
        <v>0</v>
      </c>
      <c r="Q70" s="125">
        <v>0</v>
      </c>
      <c r="R70" s="125">
        <v>0</v>
      </c>
      <c r="S70" s="125">
        <v>0</v>
      </c>
      <c r="T70" s="125">
        <v>0</v>
      </c>
      <c r="U70" s="125">
        <v>0</v>
      </c>
      <c r="V70" s="125">
        <v>0</v>
      </c>
      <c r="W70" s="125">
        <v>0</v>
      </c>
      <c r="X70" s="125">
        <v>0</v>
      </c>
      <c r="Y70" s="125">
        <v>0</v>
      </c>
      <c r="Z70" s="125">
        <v>0</v>
      </c>
      <c r="AA70" s="125">
        <v>0</v>
      </c>
      <c r="AB70" s="125">
        <v>0</v>
      </c>
      <c r="AC70" s="125">
        <v>0</v>
      </c>
      <c r="AD70" s="125">
        <v>0</v>
      </c>
      <c r="AE70" s="125">
        <v>0</v>
      </c>
      <c r="AF70" s="125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/>
      <c r="AU70" s="13">
        <f>SUM(C70:AS70)</f>
        <v>0</v>
      </c>
      <c r="AX70" s="116"/>
    </row>
    <row r="71" spans="1:50" s="135" customFormat="1" ht="11.25" customHeight="1" hidden="1" outlineLevel="1">
      <c r="A71" s="136"/>
      <c r="B71" s="136"/>
      <c r="C71" s="125"/>
      <c r="D71" s="126"/>
      <c r="E71" s="127"/>
      <c r="F71" s="134"/>
      <c r="L71" s="134"/>
      <c r="M71" s="134"/>
      <c r="N71" s="134"/>
      <c r="O71" s="134"/>
      <c r="P71" s="127"/>
      <c r="Q71" s="127"/>
      <c r="R71" s="127"/>
      <c r="S71" s="134"/>
      <c r="T71" s="126"/>
      <c r="U71" s="126"/>
      <c r="V71" s="126"/>
      <c r="W71" s="126"/>
      <c r="AC71" s="134"/>
      <c r="AD71" s="134"/>
      <c r="AE71" s="134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X71" s="116"/>
    </row>
    <row r="72" spans="1:50" s="135" customFormat="1" ht="11.25" customHeight="1" hidden="1" outlineLevel="1">
      <c r="A72" s="136" t="s">
        <v>190</v>
      </c>
      <c r="B72" s="136"/>
      <c r="C72" s="125"/>
      <c r="D72" s="126"/>
      <c r="E72" s="127"/>
      <c r="F72" s="134"/>
      <c r="L72" s="134"/>
      <c r="M72" s="134"/>
      <c r="N72" s="134"/>
      <c r="O72" s="134"/>
      <c r="P72" s="127"/>
      <c r="Q72" s="127"/>
      <c r="R72" s="127"/>
      <c r="S72" s="134"/>
      <c r="T72" s="126"/>
      <c r="U72" s="126"/>
      <c r="V72" s="126"/>
      <c r="W72" s="126"/>
      <c r="X72" s="135">
        <v>0</v>
      </c>
      <c r="Y72" s="135">
        <v>0</v>
      </c>
      <c r="AC72" s="134">
        <v>0</v>
      </c>
      <c r="AD72" s="134"/>
      <c r="AE72" s="134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X72" s="116"/>
    </row>
    <row r="73" spans="1:50" s="135" customFormat="1" ht="11.25" customHeight="1" hidden="1" outlineLevel="1">
      <c r="A73" s="117" t="s">
        <v>191</v>
      </c>
      <c r="B73" s="117"/>
      <c r="C73" s="125">
        <v>0</v>
      </c>
      <c r="D73" s="125">
        <v>0</v>
      </c>
      <c r="E73" s="125">
        <v>0</v>
      </c>
      <c r="F73" s="125">
        <v>0</v>
      </c>
      <c r="G73" s="125">
        <v>0</v>
      </c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3">
        <v>0</v>
      </c>
      <c r="Q73" s="13">
        <v>0</v>
      </c>
      <c r="R73" s="13">
        <v>0</v>
      </c>
      <c r="S73" s="125">
        <v>0</v>
      </c>
      <c r="T73" s="13">
        <v>0</v>
      </c>
      <c r="U73" s="13">
        <v>0</v>
      </c>
      <c r="V73" s="13">
        <v>0</v>
      </c>
      <c r="W73" s="13">
        <v>0</v>
      </c>
      <c r="X73" s="135">
        <v>0</v>
      </c>
      <c r="Y73" s="135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25">
        <v>9387</v>
      </c>
      <c r="AF73" s="125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/>
      <c r="AU73" s="13">
        <f>SUM(C73:AS73)</f>
        <v>9387</v>
      </c>
      <c r="AX73" s="116"/>
    </row>
    <row r="74" spans="1:50" s="135" customFormat="1" ht="11.25" customHeight="1" hidden="1" outlineLevel="1">
      <c r="A74" s="137" t="s">
        <v>192</v>
      </c>
      <c r="B74" s="137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3"/>
      <c r="Q74" s="13"/>
      <c r="R74" s="13"/>
      <c r="S74" s="125"/>
      <c r="T74" s="13"/>
      <c r="U74" s="13"/>
      <c r="V74" s="13"/>
      <c r="W74" s="13"/>
      <c r="Z74" s="13"/>
      <c r="AA74" s="13"/>
      <c r="AB74" s="13"/>
      <c r="AC74" s="13"/>
      <c r="AD74" s="13"/>
      <c r="AE74" s="125"/>
      <c r="AF74" s="125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X74" s="116"/>
    </row>
    <row r="75" spans="1:50" s="135" customFormat="1" ht="11.25" customHeight="1" hidden="1" outlineLevel="1">
      <c r="A75" s="117" t="s">
        <v>193</v>
      </c>
      <c r="B75" s="117"/>
      <c r="C75" s="125">
        <v>0</v>
      </c>
      <c r="D75" s="125">
        <v>0</v>
      </c>
      <c r="E75" s="125">
        <v>0</v>
      </c>
      <c r="F75" s="125">
        <v>0</v>
      </c>
      <c r="G75" s="125">
        <v>0</v>
      </c>
      <c r="H75" s="125">
        <v>0</v>
      </c>
      <c r="I75" s="125">
        <v>0</v>
      </c>
      <c r="J75" s="125">
        <v>0</v>
      </c>
      <c r="K75" s="125">
        <v>0</v>
      </c>
      <c r="L75" s="125">
        <v>0</v>
      </c>
      <c r="M75" s="125">
        <v>0</v>
      </c>
      <c r="N75" s="125">
        <v>0</v>
      </c>
      <c r="O75" s="125">
        <v>0</v>
      </c>
      <c r="P75" s="13">
        <v>0</v>
      </c>
      <c r="Q75" s="13">
        <v>0</v>
      </c>
      <c r="R75" s="13">
        <v>0</v>
      </c>
      <c r="S75" s="125">
        <v>0</v>
      </c>
      <c r="T75" s="13">
        <v>0</v>
      </c>
      <c r="U75" s="13">
        <v>0</v>
      </c>
      <c r="V75" s="13">
        <v>0</v>
      </c>
      <c r="W75" s="13">
        <v>0</v>
      </c>
      <c r="X75" s="135">
        <v>0</v>
      </c>
      <c r="Y75" s="135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25">
        <v>0</v>
      </c>
      <c r="AF75" s="125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/>
      <c r="AU75" s="13">
        <f>SUM(C75:AS75)</f>
        <v>0</v>
      </c>
      <c r="AX75" s="116"/>
    </row>
    <row r="76" spans="1:50" s="135" customFormat="1" ht="11.25" customHeight="1" hidden="1" outlineLevel="1">
      <c r="A76" s="117" t="s">
        <v>194</v>
      </c>
      <c r="B76" s="117"/>
      <c r="C76" s="125">
        <v>0</v>
      </c>
      <c r="D76" s="125">
        <v>0</v>
      </c>
      <c r="E76" s="125">
        <v>0</v>
      </c>
      <c r="F76" s="125">
        <v>0</v>
      </c>
      <c r="G76" s="125">
        <v>0</v>
      </c>
      <c r="H76" s="125">
        <v>0</v>
      </c>
      <c r="I76" s="125">
        <v>0</v>
      </c>
      <c r="J76" s="125">
        <v>0</v>
      </c>
      <c r="K76" s="125">
        <v>0</v>
      </c>
      <c r="L76" s="125">
        <v>0</v>
      </c>
      <c r="M76" s="125">
        <v>0</v>
      </c>
      <c r="N76" s="125">
        <v>0</v>
      </c>
      <c r="O76" s="125">
        <v>0</v>
      </c>
      <c r="P76" s="13">
        <v>0</v>
      </c>
      <c r="Q76" s="13">
        <v>0</v>
      </c>
      <c r="R76" s="13">
        <v>0</v>
      </c>
      <c r="S76" s="125">
        <v>0</v>
      </c>
      <c r="T76" s="13">
        <v>0</v>
      </c>
      <c r="U76" s="13">
        <v>0</v>
      </c>
      <c r="V76" s="13">
        <v>0</v>
      </c>
      <c r="W76" s="13">
        <v>0</v>
      </c>
      <c r="X76" s="135">
        <v>0</v>
      </c>
      <c r="Y76" s="135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25">
        <v>0</v>
      </c>
      <c r="AF76" s="125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  <c r="AT76" s="13"/>
      <c r="AU76" s="13">
        <f>SUM(C76:AS76)</f>
        <v>0</v>
      </c>
      <c r="AX76" s="116"/>
    </row>
    <row r="77" spans="1:50" s="135" customFormat="1" ht="11.25" customHeight="1" hidden="1" outlineLevel="1">
      <c r="A77" s="117" t="s">
        <v>195</v>
      </c>
      <c r="B77" s="117"/>
      <c r="C77" s="125">
        <v>0</v>
      </c>
      <c r="D77" s="125">
        <v>0</v>
      </c>
      <c r="E77" s="125">
        <v>0</v>
      </c>
      <c r="F77" s="125">
        <v>0</v>
      </c>
      <c r="G77" s="125">
        <v>0</v>
      </c>
      <c r="H77" s="125">
        <v>0</v>
      </c>
      <c r="I77" s="125">
        <v>0</v>
      </c>
      <c r="J77" s="125">
        <v>0</v>
      </c>
      <c r="K77" s="125">
        <v>0</v>
      </c>
      <c r="L77" s="125">
        <v>0</v>
      </c>
      <c r="M77" s="125">
        <v>0</v>
      </c>
      <c r="N77" s="125">
        <v>0</v>
      </c>
      <c r="O77" s="125">
        <v>0</v>
      </c>
      <c r="P77" s="13">
        <v>0</v>
      </c>
      <c r="Q77" s="13">
        <v>0</v>
      </c>
      <c r="R77" s="13">
        <v>0</v>
      </c>
      <c r="S77" s="125">
        <v>0</v>
      </c>
      <c r="T77" s="13">
        <v>0</v>
      </c>
      <c r="U77" s="13">
        <v>0</v>
      </c>
      <c r="V77" s="13">
        <v>0</v>
      </c>
      <c r="W77" s="13">
        <v>0</v>
      </c>
      <c r="X77" s="135">
        <v>0</v>
      </c>
      <c r="Y77" s="135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25">
        <v>0</v>
      </c>
      <c r="AF77" s="125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3"/>
      <c r="AU77" s="13">
        <f>SUM(C77:AS77)</f>
        <v>0</v>
      </c>
      <c r="AX77" s="116"/>
    </row>
    <row r="78" spans="1:50" s="135" customFormat="1" ht="11.25" customHeight="1" hidden="1" outlineLevel="1">
      <c r="A78" s="117" t="s">
        <v>196</v>
      </c>
      <c r="B78" s="117"/>
      <c r="C78" s="125">
        <v>0</v>
      </c>
      <c r="D78" s="125">
        <v>0</v>
      </c>
      <c r="E78" s="125">
        <v>0</v>
      </c>
      <c r="F78" s="125">
        <v>0</v>
      </c>
      <c r="G78" s="125">
        <v>0</v>
      </c>
      <c r="H78" s="125">
        <v>0</v>
      </c>
      <c r="I78" s="125">
        <v>0</v>
      </c>
      <c r="J78" s="125">
        <v>0</v>
      </c>
      <c r="K78" s="125">
        <v>0</v>
      </c>
      <c r="L78" s="125">
        <v>0</v>
      </c>
      <c r="M78" s="125">
        <v>0</v>
      </c>
      <c r="N78" s="125">
        <v>0</v>
      </c>
      <c r="O78" s="125">
        <v>0</v>
      </c>
      <c r="P78" s="13">
        <v>0</v>
      </c>
      <c r="Q78" s="13">
        <v>0</v>
      </c>
      <c r="R78" s="13">
        <v>0</v>
      </c>
      <c r="S78" s="125">
        <v>0</v>
      </c>
      <c r="T78" s="13">
        <v>0</v>
      </c>
      <c r="U78" s="13">
        <v>0</v>
      </c>
      <c r="V78" s="13">
        <v>0</v>
      </c>
      <c r="W78" s="13">
        <v>0</v>
      </c>
      <c r="X78" s="135">
        <v>0</v>
      </c>
      <c r="Y78" s="135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25">
        <v>0</v>
      </c>
      <c r="AF78" s="125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/>
      <c r="AU78" s="13">
        <f>SUM(C78:AS78)</f>
        <v>0</v>
      </c>
      <c r="AX78" s="116"/>
    </row>
    <row r="79" spans="1:50" s="135" customFormat="1" ht="11.25" customHeight="1" hidden="1" outlineLevel="1">
      <c r="A79" s="117"/>
      <c r="B79" s="117"/>
      <c r="C79" s="125"/>
      <c r="D79" s="126"/>
      <c r="E79" s="127"/>
      <c r="F79" s="127"/>
      <c r="L79" s="127"/>
      <c r="M79" s="127"/>
      <c r="N79" s="127"/>
      <c r="O79" s="127"/>
      <c r="P79" s="127"/>
      <c r="Q79" s="127"/>
      <c r="R79" s="127"/>
      <c r="S79" s="127"/>
      <c r="T79" s="126"/>
      <c r="U79" s="126"/>
      <c r="V79" s="126"/>
      <c r="W79" s="126"/>
      <c r="Z79" s="127"/>
      <c r="AC79" s="127"/>
      <c r="AD79" s="127"/>
      <c r="AE79" s="127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X79" s="116"/>
    </row>
    <row r="80" spans="1:50" s="135" customFormat="1" ht="11.25" customHeight="1" hidden="1" outlineLevel="1">
      <c r="A80" s="137" t="s">
        <v>197</v>
      </c>
      <c r="B80" s="137"/>
      <c r="C80" s="125"/>
      <c r="D80" s="126"/>
      <c r="E80" s="127"/>
      <c r="F80" s="127"/>
      <c r="L80" s="127"/>
      <c r="M80" s="127"/>
      <c r="N80" s="127"/>
      <c r="O80" s="127"/>
      <c r="P80" s="127"/>
      <c r="Q80" s="127"/>
      <c r="R80" s="127"/>
      <c r="S80" s="127"/>
      <c r="T80" s="126"/>
      <c r="U80" s="126"/>
      <c r="V80" s="126"/>
      <c r="W80" s="126"/>
      <c r="Z80" s="127"/>
      <c r="AC80" s="127"/>
      <c r="AD80" s="127"/>
      <c r="AE80" s="127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X80" s="116"/>
    </row>
    <row r="81" spans="1:50" s="135" customFormat="1" ht="11.25" customHeight="1" hidden="1" outlineLevel="1">
      <c r="A81" s="117" t="s">
        <v>198</v>
      </c>
      <c r="B81" s="117"/>
      <c r="C81" s="125">
        <v>2793965</v>
      </c>
      <c r="D81" s="138">
        <v>822751</v>
      </c>
      <c r="E81" s="138">
        <v>0</v>
      </c>
      <c r="F81" s="125">
        <v>2122425</v>
      </c>
      <c r="G81" s="125">
        <v>316732</v>
      </c>
      <c r="H81" s="125">
        <v>246951</v>
      </c>
      <c r="I81" s="125">
        <v>0</v>
      </c>
      <c r="J81" s="125">
        <v>105809</v>
      </c>
      <c r="K81" s="125">
        <v>0</v>
      </c>
      <c r="L81" s="125">
        <v>18195</v>
      </c>
      <c r="M81" s="125">
        <v>19569</v>
      </c>
      <c r="N81" s="125">
        <v>7348</v>
      </c>
      <c r="O81" s="125">
        <v>5447</v>
      </c>
      <c r="P81" s="125">
        <v>0</v>
      </c>
      <c r="Q81" s="125">
        <v>97636</v>
      </c>
      <c r="R81" s="125">
        <v>656964</v>
      </c>
      <c r="S81" s="125">
        <v>17650117</v>
      </c>
      <c r="T81" s="125">
        <v>1399739</v>
      </c>
      <c r="U81" s="125">
        <v>0</v>
      </c>
      <c r="V81" s="125">
        <v>4981588</v>
      </c>
      <c r="W81" s="125">
        <v>18169847</v>
      </c>
      <c r="X81" s="125">
        <v>1562395</v>
      </c>
      <c r="Y81" s="125">
        <v>0</v>
      </c>
      <c r="Z81" s="125">
        <v>268427</v>
      </c>
      <c r="AA81" s="125">
        <v>0</v>
      </c>
      <c r="AB81" s="125">
        <v>0</v>
      </c>
      <c r="AC81" s="125">
        <v>63097</v>
      </c>
      <c r="AD81" s="125">
        <v>47973</v>
      </c>
      <c r="AE81" s="125">
        <v>686195</v>
      </c>
      <c r="AF81" s="125">
        <v>186009</v>
      </c>
      <c r="AG81" s="13">
        <v>72863</v>
      </c>
      <c r="AH81" s="13">
        <v>735543</v>
      </c>
      <c r="AI81" s="13">
        <v>13191</v>
      </c>
      <c r="AJ81" s="13">
        <v>51468</v>
      </c>
      <c r="AK81" s="13">
        <v>353083</v>
      </c>
      <c r="AL81" s="13">
        <v>60752</v>
      </c>
      <c r="AM81" s="13">
        <v>0</v>
      </c>
      <c r="AN81" s="13">
        <v>5136352</v>
      </c>
      <c r="AO81" s="13">
        <v>5545880</v>
      </c>
      <c r="AP81" s="13">
        <v>1232116</v>
      </c>
      <c r="AQ81" s="13">
        <v>0</v>
      </c>
      <c r="AR81" s="13">
        <v>28751</v>
      </c>
      <c r="AS81" s="13">
        <v>1633187</v>
      </c>
      <c r="AT81" s="13"/>
      <c r="AU81" s="13">
        <f>SUM(C81:AS81)</f>
        <v>67092365</v>
      </c>
      <c r="AX81" s="116"/>
    </row>
    <row r="82" spans="1:50" s="135" customFormat="1" ht="11.25" customHeight="1" hidden="1" outlineLevel="1">
      <c r="A82" s="117" t="s">
        <v>199</v>
      </c>
      <c r="B82" s="117"/>
      <c r="C82" s="125">
        <v>189705</v>
      </c>
      <c r="D82" s="138">
        <v>81131</v>
      </c>
      <c r="E82" s="138">
        <v>0</v>
      </c>
      <c r="F82" s="125">
        <v>1336912</v>
      </c>
      <c r="G82" s="125">
        <v>246862</v>
      </c>
      <c r="H82" s="125">
        <v>666837</v>
      </c>
      <c r="I82" s="125">
        <v>0</v>
      </c>
      <c r="J82" s="125">
        <v>146191</v>
      </c>
      <c r="K82" s="125">
        <v>1504695</v>
      </c>
      <c r="L82" s="125">
        <v>23176</v>
      </c>
      <c r="M82" s="125">
        <v>37439</v>
      </c>
      <c r="N82" s="125">
        <v>24959</v>
      </c>
      <c r="O82" s="125">
        <v>42788</v>
      </c>
      <c r="P82" s="125">
        <v>3566</v>
      </c>
      <c r="Q82" s="125">
        <v>255768</v>
      </c>
      <c r="R82" s="125">
        <v>574207</v>
      </c>
      <c r="S82" s="125">
        <v>12132099</v>
      </c>
      <c r="T82" s="125">
        <v>899025</v>
      </c>
      <c r="U82" s="125">
        <v>0</v>
      </c>
      <c r="V82" s="125">
        <v>1950629</v>
      </c>
      <c r="W82" s="125">
        <v>3594062</v>
      </c>
      <c r="X82" s="125">
        <v>352632</v>
      </c>
      <c r="Y82" s="125">
        <v>0</v>
      </c>
      <c r="Z82" s="125">
        <v>0</v>
      </c>
      <c r="AA82" s="125">
        <v>0</v>
      </c>
      <c r="AB82" s="125">
        <v>275828</v>
      </c>
      <c r="AC82" s="125">
        <v>48801</v>
      </c>
      <c r="AD82" s="125">
        <v>59537</v>
      </c>
      <c r="AE82" s="125">
        <v>826339</v>
      </c>
      <c r="AF82" s="125">
        <v>50117</v>
      </c>
      <c r="AG82" s="13">
        <v>0</v>
      </c>
      <c r="AH82" s="13">
        <v>259091</v>
      </c>
      <c r="AI82" s="13">
        <v>19191</v>
      </c>
      <c r="AJ82" s="13">
        <v>40838</v>
      </c>
      <c r="AK82" s="13">
        <v>63189</v>
      </c>
      <c r="AL82" s="13">
        <v>17</v>
      </c>
      <c r="AM82" s="13">
        <v>0</v>
      </c>
      <c r="AN82" s="13">
        <v>197007</v>
      </c>
      <c r="AO82" s="13">
        <v>218714</v>
      </c>
      <c r="AP82" s="13">
        <v>54671</v>
      </c>
      <c r="AQ82" s="13">
        <v>0</v>
      </c>
      <c r="AR82" s="13">
        <v>45927</v>
      </c>
      <c r="AS82" s="13">
        <v>56916</v>
      </c>
      <c r="AT82" s="13"/>
      <c r="AU82" s="13">
        <f aca="true" t="shared" si="16" ref="AU82:AU88">SUM(C82:AS82)</f>
        <v>26278866</v>
      </c>
      <c r="AX82" s="116"/>
    </row>
    <row r="83" spans="1:50" s="135" customFormat="1" ht="11.25" customHeight="1" hidden="1" outlineLevel="1">
      <c r="A83" s="13" t="s">
        <v>200</v>
      </c>
      <c r="B83" s="13"/>
      <c r="C83" s="125">
        <v>0</v>
      </c>
      <c r="D83" s="125">
        <v>0</v>
      </c>
      <c r="E83" s="125">
        <v>0</v>
      </c>
      <c r="F83" s="125">
        <v>588882</v>
      </c>
      <c r="G83" s="125">
        <v>0</v>
      </c>
      <c r="H83" s="125">
        <v>0</v>
      </c>
      <c r="I83" s="125">
        <v>0</v>
      </c>
      <c r="J83" s="125">
        <v>18002</v>
      </c>
      <c r="K83" s="125">
        <v>185293</v>
      </c>
      <c r="L83" s="125">
        <v>2854</v>
      </c>
      <c r="M83" s="125">
        <v>4610</v>
      </c>
      <c r="N83" s="125">
        <v>3074</v>
      </c>
      <c r="O83" s="125">
        <v>5269</v>
      </c>
      <c r="P83" s="125">
        <v>439</v>
      </c>
      <c r="Q83" s="125">
        <v>0</v>
      </c>
      <c r="R83" s="125">
        <v>0</v>
      </c>
      <c r="S83" s="125">
        <v>194094</v>
      </c>
      <c r="T83" s="125">
        <v>0</v>
      </c>
      <c r="U83" s="125">
        <v>0</v>
      </c>
      <c r="V83" s="125">
        <v>233168</v>
      </c>
      <c r="W83" s="125">
        <v>1343204</v>
      </c>
      <c r="X83" s="125">
        <v>171488</v>
      </c>
      <c r="Y83" s="125">
        <v>0</v>
      </c>
      <c r="Z83" s="125">
        <v>0</v>
      </c>
      <c r="AA83" s="125">
        <v>0</v>
      </c>
      <c r="AB83" s="125">
        <v>226265</v>
      </c>
      <c r="AC83" s="125">
        <v>40032</v>
      </c>
      <c r="AD83" s="125">
        <v>0</v>
      </c>
      <c r="AE83" s="125">
        <v>132125</v>
      </c>
      <c r="AF83" s="125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64790</v>
      </c>
      <c r="AT83" s="13"/>
      <c r="AU83" s="13">
        <f t="shared" si="16"/>
        <v>3213589</v>
      </c>
      <c r="AX83" s="116"/>
    </row>
    <row r="84" spans="1:50" s="135" customFormat="1" ht="11.25" customHeight="1" hidden="1" outlineLevel="1">
      <c r="A84" s="13" t="s">
        <v>201</v>
      </c>
      <c r="B84" s="13"/>
      <c r="C84" s="125">
        <v>0</v>
      </c>
      <c r="D84" s="125">
        <v>0</v>
      </c>
      <c r="E84" s="125">
        <v>0</v>
      </c>
      <c r="F84" s="125">
        <v>0</v>
      </c>
      <c r="G84" s="125">
        <v>0</v>
      </c>
      <c r="H84" s="125">
        <v>0</v>
      </c>
      <c r="I84" s="125">
        <v>0</v>
      </c>
      <c r="J84" s="125">
        <v>0</v>
      </c>
      <c r="K84" s="125">
        <v>0</v>
      </c>
      <c r="L84" s="125">
        <v>0</v>
      </c>
      <c r="M84" s="135">
        <v>0</v>
      </c>
      <c r="N84" s="125">
        <v>0</v>
      </c>
      <c r="O84" s="125">
        <v>0</v>
      </c>
      <c r="P84" s="125">
        <v>0</v>
      </c>
      <c r="Q84" s="125">
        <v>0</v>
      </c>
      <c r="R84" s="125">
        <v>0</v>
      </c>
      <c r="S84" s="125">
        <v>0</v>
      </c>
      <c r="T84" s="125">
        <v>0</v>
      </c>
      <c r="U84" s="125">
        <v>0</v>
      </c>
      <c r="V84" s="125">
        <v>0</v>
      </c>
      <c r="W84" s="125">
        <v>0</v>
      </c>
      <c r="X84" s="125">
        <v>0</v>
      </c>
      <c r="Y84" s="125">
        <v>0</v>
      </c>
      <c r="Z84" s="125">
        <v>0</v>
      </c>
      <c r="AA84" s="125">
        <v>0</v>
      </c>
      <c r="AB84" s="125">
        <v>0</v>
      </c>
      <c r="AC84" s="125">
        <v>0</v>
      </c>
      <c r="AD84" s="125">
        <v>0</v>
      </c>
      <c r="AE84" s="125">
        <v>0</v>
      </c>
      <c r="AF84" s="125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/>
      <c r="AU84" s="13">
        <f t="shared" si="16"/>
        <v>0</v>
      </c>
      <c r="AX84" s="116"/>
    </row>
    <row r="85" spans="1:50" s="135" customFormat="1" ht="11.25" customHeight="1" hidden="1" outlineLevel="1">
      <c r="A85" s="117" t="s">
        <v>202</v>
      </c>
      <c r="B85" s="117"/>
      <c r="C85" s="125">
        <v>0</v>
      </c>
      <c r="D85" s="135">
        <v>0</v>
      </c>
      <c r="E85" s="138">
        <v>0</v>
      </c>
      <c r="F85" s="125">
        <v>0</v>
      </c>
      <c r="G85" s="125">
        <v>0</v>
      </c>
      <c r="H85" s="125">
        <v>0</v>
      </c>
      <c r="I85" s="125">
        <v>23116</v>
      </c>
      <c r="J85" s="125">
        <v>0</v>
      </c>
      <c r="K85" s="125">
        <v>0</v>
      </c>
      <c r="L85" s="125">
        <v>0</v>
      </c>
      <c r="M85" s="125">
        <v>0</v>
      </c>
      <c r="N85" s="125">
        <v>0</v>
      </c>
      <c r="O85" s="125">
        <v>0</v>
      </c>
      <c r="P85" s="125">
        <v>0</v>
      </c>
      <c r="Q85" s="125">
        <v>0</v>
      </c>
      <c r="R85" s="125">
        <v>0</v>
      </c>
      <c r="S85" s="125">
        <v>0</v>
      </c>
      <c r="T85" s="125">
        <v>0</v>
      </c>
      <c r="U85" s="125">
        <v>4194339</v>
      </c>
      <c r="V85" s="125">
        <v>0</v>
      </c>
      <c r="W85" s="125">
        <v>0</v>
      </c>
      <c r="X85" s="125">
        <v>0</v>
      </c>
      <c r="Y85" s="125">
        <v>1209243</v>
      </c>
      <c r="Z85" s="125">
        <v>0</v>
      </c>
      <c r="AA85" s="125">
        <v>0</v>
      </c>
      <c r="AB85" s="125">
        <v>0</v>
      </c>
      <c r="AC85" s="125">
        <v>0</v>
      </c>
      <c r="AD85" s="125">
        <v>0</v>
      </c>
      <c r="AE85" s="125">
        <v>2479</v>
      </c>
      <c r="AF85" s="125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39007</v>
      </c>
      <c r="AN85" s="13">
        <v>0</v>
      </c>
      <c r="AO85" s="13">
        <v>0</v>
      </c>
      <c r="AP85" s="13">
        <v>0</v>
      </c>
      <c r="AQ85" s="13">
        <v>550737</v>
      </c>
      <c r="AR85" s="13">
        <v>0</v>
      </c>
      <c r="AS85" s="13">
        <v>0</v>
      </c>
      <c r="AT85" s="13"/>
      <c r="AU85" s="13">
        <f t="shared" si="16"/>
        <v>6018921</v>
      </c>
      <c r="AX85" s="116"/>
    </row>
    <row r="86" spans="1:50" s="135" customFormat="1" ht="11.25" customHeight="1" hidden="1" outlineLevel="1">
      <c r="A86" s="13" t="s">
        <v>197</v>
      </c>
      <c r="B86" s="13"/>
      <c r="C86" s="125">
        <v>0</v>
      </c>
      <c r="D86" s="125">
        <v>0</v>
      </c>
      <c r="E86" s="125">
        <v>351189</v>
      </c>
      <c r="F86" s="125">
        <v>0</v>
      </c>
      <c r="G86" s="125">
        <v>0</v>
      </c>
      <c r="H86" s="125">
        <v>0</v>
      </c>
      <c r="I86" s="125">
        <v>0</v>
      </c>
      <c r="J86" s="125">
        <v>0</v>
      </c>
      <c r="K86" s="125">
        <v>0</v>
      </c>
      <c r="L86" s="125">
        <v>0</v>
      </c>
      <c r="M86" s="125">
        <v>0</v>
      </c>
      <c r="N86" s="125">
        <v>0</v>
      </c>
      <c r="O86" s="125">
        <v>0</v>
      </c>
      <c r="P86" s="125">
        <v>0</v>
      </c>
      <c r="Q86" s="125">
        <v>0</v>
      </c>
      <c r="R86" s="125">
        <v>0</v>
      </c>
      <c r="S86" s="125">
        <v>0</v>
      </c>
      <c r="T86" s="125">
        <v>0</v>
      </c>
      <c r="U86" s="125">
        <v>0</v>
      </c>
      <c r="V86" s="125">
        <v>0</v>
      </c>
      <c r="W86" s="125">
        <v>0</v>
      </c>
      <c r="X86" s="125">
        <v>0</v>
      </c>
      <c r="Y86" s="125">
        <v>0</v>
      </c>
      <c r="Z86" s="125">
        <v>0</v>
      </c>
      <c r="AA86" s="125">
        <v>0</v>
      </c>
      <c r="AB86" s="125">
        <v>0</v>
      </c>
      <c r="AC86" s="125">
        <v>0</v>
      </c>
      <c r="AD86" s="125">
        <v>0</v>
      </c>
      <c r="AE86" s="125">
        <v>2523</v>
      </c>
      <c r="AF86" s="125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/>
      <c r="AU86" s="13">
        <f t="shared" si="16"/>
        <v>353712</v>
      </c>
      <c r="AX86" s="116"/>
    </row>
    <row r="87" spans="1:50" s="135" customFormat="1" ht="11.25" customHeight="1" hidden="1" outlineLevel="1">
      <c r="A87" s="154" t="s">
        <v>203</v>
      </c>
      <c r="B87" s="154"/>
      <c r="C87" s="13">
        <f>SUM(C81:C86)</f>
        <v>2983670</v>
      </c>
      <c r="D87" s="13">
        <f>SUM(D81:D86)</f>
        <v>903882</v>
      </c>
      <c r="E87" s="13">
        <f aca="true" t="shared" si="17" ref="E87:AH87">SUM(E81:E86)</f>
        <v>351189</v>
      </c>
      <c r="F87" s="13">
        <f t="shared" si="17"/>
        <v>4048219</v>
      </c>
      <c r="G87" s="13">
        <f t="shared" si="17"/>
        <v>563594</v>
      </c>
      <c r="H87" s="13">
        <f t="shared" si="17"/>
        <v>913788</v>
      </c>
      <c r="I87" s="13">
        <f t="shared" si="17"/>
        <v>23116</v>
      </c>
      <c r="J87" s="13">
        <f t="shared" si="17"/>
        <v>270002</v>
      </c>
      <c r="K87" s="13">
        <f t="shared" si="17"/>
        <v>1689988</v>
      </c>
      <c r="L87" s="13">
        <f t="shared" si="17"/>
        <v>44225</v>
      </c>
      <c r="M87" s="13">
        <f t="shared" si="17"/>
        <v>61618</v>
      </c>
      <c r="N87" s="13">
        <f>SUM(N81:N86)</f>
        <v>35381</v>
      </c>
      <c r="O87" s="13">
        <f>SUM(O81:O86)</f>
        <v>53504</v>
      </c>
      <c r="P87" s="13">
        <f>SUM(P81:P86)</f>
        <v>4005</v>
      </c>
      <c r="Q87" s="13">
        <f>SUM(Q81:Q86)</f>
        <v>353404</v>
      </c>
      <c r="R87" s="13">
        <f>SUM(R81:R86)</f>
        <v>1231171</v>
      </c>
      <c r="S87" s="13">
        <f t="shared" si="17"/>
        <v>29976310</v>
      </c>
      <c r="T87" s="13">
        <f t="shared" si="17"/>
        <v>2298764</v>
      </c>
      <c r="U87" s="13">
        <f t="shared" si="17"/>
        <v>4194339</v>
      </c>
      <c r="V87" s="13">
        <f t="shared" si="17"/>
        <v>7165385</v>
      </c>
      <c r="W87" s="13">
        <f t="shared" si="17"/>
        <v>23107113</v>
      </c>
      <c r="X87" s="13">
        <f t="shared" si="17"/>
        <v>2086515</v>
      </c>
      <c r="Y87" s="13">
        <f t="shared" si="17"/>
        <v>1209243</v>
      </c>
      <c r="Z87" s="13">
        <f t="shared" si="17"/>
        <v>268427</v>
      </c>
      <c r="AA87" s="13">
        <f t="shared" si="17"/>
        <v>0</v>
      </c>
      <c r="AB87" s="13">
        <f t="shared" si="17"/>
        <v>502093</v>
      </c>
      <c r="AC87" s="13">
        <f t="shared" si="17"/>
        <v>151930</v>
      </c>
      <c r="AD87" s="13">
        <f t="shared" si="17"/>
        <v>107510</v>
      </c>
      <c r="AE87" s="13">
        <f>SUM(AE81:AE86)</f>
        <v>1649661</v>
      </c>
      <c r="AF87" s="13">
        <f t="shared" si="17"/>
        <v>236126</v>
      </c>
      <c r="AG87" s="13">
        <f t="shared" si="17"/>
        <v>72863</v>
      </c>
      <c r="AH87" s="13">
        <f t="shared" si="17"/>
        <v>994634</v>
      </c>
      <c r="AI87" s="13">
        <f aca="true" t="shared" si="18" ref="AI87:AS87">SUM(AI81:AI86)</f>
        <v>32382</v>
      </c>
      <c r="AJ87" s="13">
        <f t="shared" si="18"/>
        <v>92306</v>
      </c>
      <c r="AK87" s="13">
        <f t="shared" si="18"/>
        <v>416272</v>
      </c>
      <c r="AL87" s="13">
        <f t="shared" si="18"/>
        <v>60769</v>
      </c>
      <c r="AM87" s="13">
        <f t="shared" si="18"/>
        <v>39007</v>
      </c>
      <c r="AN87" s="13">
        <f t="shared" si="18"/>
        <v>5333359</v>
      </c>
      <c r="AO87" s="13">
        <f t="shared" si="18"/>
        <v>5764594</v>
      </c>
      <c r="AP87" s="13">
        <f t="shared" si="18"/>
        <v>1286787</v>
      </c>
      <c r="AQ87" s="13">
        <f t="shared" si="18"/>
        <v>550737</v>
      </c>
      <c r="AR87" s="13">
        <f t="shared" si="18"/>
        <v>74678</v>
      </c>
      <c r="AS87" s="13">
        <f t="shared" si="18"/>
        <v>1754893</v>
      </c>
      <c r="AT87" s="13"/>
      <c r="AU87" s="13">
        <f t="shared" si="16"/>
        <v>102957453</v>
      </c>
      <c r="AX87" s="116"/>
    </row>
    <row r="88" spans="1:50" s="135" customFormat="1" ht="11.25" customHeight="1" collapsed="1">
      <c r="A88" s="136" t="s">
        <v>204</v>
      </c>
      <c r="B88" s="136"/>
      <c r="C88" s="13">
        <f>SUM(C73:C86)</f>
        <v>2983670</v>
      </c>
      <c r="D88" s="13">
        <f>SUM(D73:D86)</f>
        <v>903882</v>
      </c>
      <c r="E88" s="13">
        <f aca="true" t="shared" si="19" ref="E88:AR88">SUM(E73:E86)</f>
        <v>351189</v>
      </c>
      <c r="F88" s="13">
        <f t="shared" si="19"/>
        <v>4048219</v>
      </c>
      <c r="G88" s="13">
        <f t="shared" si="19"/>
        <v>563594</v>
      </c>
      <c r="H88" s="13">
        <f t="shared" si="19"/>
        <v>913788</v>
      </c>
      <c r="I88" s="13">
        <f t="shared" si="19"/>
        <v>23116</v>
      </c>
      <c r="J88" s="13">
        <f t="shared" si="19"/>
        <v>270002</v>
      </c>
      <c r="K88" s="13">
        <f t="shared" si="19"/>
        <v>1689988</v>
      </c>
      <c r="L88" s="13">
        <f t="shared" si="19"/>
        <v>44225</v>
      </c>
      <c r="M88" s="13">
        <f t="shared" si="19"/>
        <v>61618</v>
      </c>
      <c r="N88" s="13">
        <f t="shared" si="19"/>
        <v>35381</v>
      </c>
      <c r="O88" s="13">
        <f t="shared" si="19"/>
        <v>53504</v>
      </c>
      <c r="P88" s="13">
        <f>SUM(P73:P86)</f>
        <v>4005</v>
      </c>
      <c r="Q88" s="13">
        <f>SUM(Q73:Q86)</f>
        <v>353404</v>
      </c>
      <c r="R88" s="13">
        <f>SUM(R73:R86)</f>
        <v>1231171</v>
      </c>
      <c r="S88" s="13">
        <f t="shared" si="19"/>
        <v>29976310</v>
      </c>
      <c r="T88" s="13">
        <f t="shared" si="19"/>
        <v>2298764</v>
      </c>
      <c r="U88" s="13">
        <f t="shared" si="19"/>
        <v>4194339</v>
      </c>
      <c r="V88" s="13">
        <f t="shared" si="19"/>
        <v>7165385</v>
      </c>
      <c r="W88" s="13">
        <f t="shared" si="19"/>
        <v>23107113</v>
      </c>
      <c r="X88" s="13">
        <f t="shared" si="19"/>
        <v>2086515</v>
      </c>
      <c r="Y88" s="13">
        <f t="shared" si="19"/>
        <v>1209243</v>
      </c>
      <c r="Z88" s="13">
        <f t="shared" si="19"/>
        <v>268427</v>
      </c>
      <c r="AA88" s="13">
        <f t="shared" si="19"/>
        <v>0</v>
      </c>
      <c r="AB88" s="13">
        <f t="shared" si="19"/>
        <v>502093</v>
      </c>
      <c r="AC88" s="13">
        <f t="shared" si="19"/>
        <v>151930</v>
      </c>
      <c r="AD88" s="13">
        <f t="shared" si="19"/>
        <v>107510</v>
      </c>
      <c r="AE88" s="13">
        <f>SUM(AE73:AE86)</f>
        <v>1659048</v>
      </c>
      <c r="AF88" s="13">
        <f t="shared" si="19"/>
        <v>236126</v>
      </c>
      <c r="AG88" s="13">
        <f t="shared" si="19"/>
        <v>72863</v>
      </c>
      <c r="AH88" s="13">
        <f t="shared" si="19"/>
        <v>994634</v>
      </c>
      <c r="AI88" s="13">
        <f t="shared" si="19"/>
        <v>32382</v>
      </c>
      <c r="AJ88" s="13">
        <f t="shared" si="19"/>
        <v>92306</v>
      </c>
      <c r="AK88" s="13">
        <f t="shared" si="19"/>
        <v>416272</v>
      </c>
      <c r="AL88" s="13">
        <f t="shared" si="19"/>
        <v>60769</v>
      </c>
      <c r="AM88" s="13">
        <f t="shared" si="19"/>
        <v>39007</v>
      </c>
      <c r="AN88" s="13">
        <f t="shared" si="19"/>
        <v>5333359</v>
      </c>
      <c r="AO88" s="13">
        <f t="shared" si="19"/>
        <v>5764594</v>
      </c>
      <c r="AP88" s="13">
        <f t="shared" si="19"/>
        <v>1286787</v>
      </c>
      <c r="AQ88" s="13">
        <f t="shared" si="19"/>
        <v>550737</v>
      </c>
      <c r="AR88" s="13">
        <f t="shared" si="19"/>
        <v>74678</v>
      </c>
      <c r="AS88" s="13">
        <f>SUM(AS73:AS86)</f>
        <v>1754893</v>
      </c>
      <c r="AT88" s="13"/>
      <c r="AU88" s="13">
        <f t="shared" si="16"/>
        <v>102966840</v>
      </c>
      <c r="AX88" s="116"/>
    </row>
    <row r="89" spans="1:50" s="135" customFormat="1" ht="11.25" customHeight="1">
      <c r="A89" s="136"/>
      <c r="B89" s="136"/>
      <c r="C89" s="125"/>
      <c r="D89" s="13"/>
      <c r="E89" s="127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25"/>
      <c r="Q89" s="125"/>
      <c r="R89" s="125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X89" s="116"/>
    </row>
    <row r="90" spans="1:50" s="135" customFormat="1" ht="11.25" customHeight="1" hidden="1" outlineLevel="1">
      <c r="A90" s="136" t="s">
        <v>205</v>
      </c>
      <c r="B90" s="136"/>
      <c r="C90" s="125"/>
      <c r="D90" s="126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5"/>
      <c r="Q90" s="125"/>
      <c r="R90" s="125"/>
      <c r="S90" s="127"/>
      <c r="T90" s="126"/>
      <c r="U90" s="126"/>
      <c r="V90" s="126"/>
      <c r="W90" s="126"/>
      <c r="X90" s="127"/>
      <c r="Y90" s="127"/>
      <c r="Z90" s="127"/>
      <c r="AA90" s="127"/>
      <c r="AB90" s="127"/>
      <c r="AC90" s="127"/>
      <c r="AD90" s="127"/>
      <c r="AE90" s="127"/>
      <c r="AF90" s="127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X90" s="116"/>
    </row>
    <row r="91" spans="1:50" s="135" customFormat="1" ht="11.25" customHeight="1" hidden="1" outlineLevel="1">
      <c r="A91" s="117" t="s">
        <v>206</v>
      </c>
      <c r="B91" s="117"/>
      <c r="C91" s="125">
        <v>0</v>
      </c>
      <c r="D91" s="125">
        <v>0</v>
      </c>
      <c r="E91" s="125">
        <v>0</v>
      </c>
      <c r="F91" s="125">
        <v>0</v>
      </c>
      <c r="G91" s="125">
        <v>0</v>
      </c>
      <c r="H91" s="125">
        <v>0</v>
      </c>
      <c r="I91" s="125">
        <v>0</v>
      </c>
      <c r="J91" s="125">
        <v>0</v>
      </c>
      <c r="K91" s="125">
        <v>0</v>
      </c>
      <c r="L91" s="125">
        <v>0</v>
      </c>
      <c r="M91" s="125">
        <v>0</v>
      </c>
      <c r="N91" s="125">
        <v>0</v>
      </c>
      <c r="O91" s="125">
        <v>0</v>
      </c>
      <c r="P91" s="125">
        <v>0</v>
      </c>
      <c r="Q91" s="125">
        <v>0</v>
      </c>
      <c r="R91" s="125">
        <v>0</v>
      </c>
      <c r="S91" s="125">
        <v>0</v>
      </c>
      <c r="T91" s="125">
        <v>0</v>
      </c>
      <c r="U91" s="125">
        <v>0</v>
      </c>
      <c r="V91" s="125">
        <v>0</v>
      </c>
      <c r="W91" s="125">
        <v>0</v>
      </c>
      <c r="X91" s="125">
        <v>0</v>
      </c>
      <c r="Y91" s="125">
        <v>0</v>
      </c>
      <c r="Z91" s="125">
        <v>0</v>
      </c>
      <c r="AA91" s="125">
        <v>0</v>
      </c>
      <c r="AB91" s="125">
        <v>0</v>
      </c>
      <c r="AC91" s="125">
        <v>0</v>
      </c>
      <c r="AD91" s="125">
        <v>0</v>
      </c>
      <c r="AE91" s="125">
        <v>0</v>
      </c>
      <c r="AF91" s="125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-62035</v>
      </c>
      <c r="AO91" s="13">
        <v>54860</v>
      </c>
      <c r="AP91" s="13">
        <v>-2267</v>
      </c>
      <c r="AQ91" s="13">
        <v>6562</v>
      </c>
      <c r="AR91" s="13">
        <v>0</v>
      </c>
      <c r="AS91" s="13">
        <v>0</v>
      </c>
      <c r="AT91" s="13"/>
      <c r="AU91" s="13">
        <f>SUM(C91:AS91)</f>
        <v>-2880</v>
      </c>
      <c r="AX91" s="116"/>
    </row>
    <row r="92" spans="1:50" s="135" customFormat="1" ht="11.25" customHeight="1" hidden="1" outlineLevel="1">
      <c r="A92" s="117" t="s">
        <v>207</v>
      </c>
      <c r="B92" s="117"/>
      <c r="C92" s="125">
        <v>0</v>
      </c>
      <c r="D92" s="125">
        <v>0</v>
      </c>
      <c r="E92" s="125">
        <v>0</v>
      </c>
      <c r="F92" s="125">
        <v>0</v>
      </c>
      <c r="G92" s="125">
        <v>0</v>
      </c>
      <c r="H92" s="125">
        <v>0</v>
      </c>
      <c r="I92" s="125">
        <v>0</v>
      </c>
      <c r="J92" s="125">
        <v>1255</v>
      </c>
      <c r="K92" s="125">
        <v>7836</v>
      </c>
      <c r="L92" s="125">
        <v>214</v>
      </c>
      <c r="M92" s="125">
        <v>287</v>
      </c>
      <c r="N92" s="125">
        <v>171</v>
      </c>
      <c r="O92" s="125">
        <v>248</v>
      </c>
      <c r="P92" s="125">
        <v>21</v>
      </c>
      <c r="Q92" s="125">
        <v>4042</v>
      </c>
      <c r="R92" s="125">
        <v>13531</v>
      </c>
      <c r="S92" s="125">
        <v>0</v>
      </c>
      <c r="T92" s="125">
        <v>0</v>
      </c>
      <c r="U92" s="125">
        <v>0</v>
      </c>
      <c r="V92" s="125">
        <v>0</v>
      </c>
      <c r="W92" s="125">
        <v>0</v>
      </c>
      <c r="X92" s="125">
        <v>0</v>
      </c>
      <c r="Y92" s="125">
        <v>0</v>
      </c>
      <c r="Z92" s="125">
        <v>0</v>
      </c>
      <c r="AA92" s="125">
        <v>28</v>
      </c>
      <c r="AB92" s="125">
        <v>8051</v>
      </c>
      <c r="AC92" s="125">
        <v>667</v>
      </c>
      <c r="AD92" s="125">
        <v>827</v>
      </c>
      <c r="AE92" s="125">
        <v>4580</v>
      </c>
      <c r="AF92" s="125">
        <v>7479</v>
      </c>
      <c r="AG92" s="13">
        <v>0</v>
      </c>
      <c r="AH92" s="13">
        <v>438</v>
      </c>
      <c r="AI92" s="13">
        <v>519</v>
      </c>
      <c r="AJ92" s="13">
        <v>840</v>
      </c>
      <c r="AK92" s="13">
        <v>0</v>
      </c>
      <c r="AL92" s="13">
        <v>0</v>
      </c>
      <c r="AM92" s="13">
        <v>0</v>
      </c>
      <c r="AN92" s="13">
        <v>2077</v>
      </c>
      <c r="AO92" s="13">
        <v>2376</v>
      </c>
      <c r="AP92" s="13">
        <v>615</v>
      </c>
      <c r="AQ92" s="13">
        <v>288</v>
      </c>
      <c r="AR92" s="13">
        <v>1298</v>
      </c>
      <c r="AS92" s="13">
        <v>0</v>
      </c>
      <c r="AT92" s="13"/>
      <c r="AU92" s="13">
        <f>SUM(C92:AS92)</f>
        <v>57688</v>
      </c>
      <c r="AX92" s="116"/>
    </row>
    <row r="93" spans="1:50" s="135" customFormat="1" ht="11.25" customHeight="1" hidden="1" outlineLevel="1">
      <c r="A93" s="117" t="s">
        <v>208</v>
      </c>
      <c r="B93" s="117"/>
      <c r="C93" s="125">
        <v>1379</v>
      </c>
      <c r="D93" s="138">
        <v>679</v>
      </c>
      <c r="E93" s="125">
        <v>58</v>
      </c>
      <c r="F93" s="125">
        <v>0</v>
      </c>
      <c r="G93" s="125">
        <v>449</v>
      </c>
      <c r="H93" s="125">
        <v>1050</v>
      </c>
      <c r="I93" s="125">
        <v>0</v>
      </c>
      <c r="J93" s="125">
        <v>0</v>
      </c>
      <c r="K93" s="125">
        <v>-434</v>
      </c>
      <c r="L93" s="125">
        <v>0</v>
      </c>
      <c r="M93" s="125">
        <v>0</v>
      </c>
      <c r="N93" s="125">
        <v>0</v>
      </c>
      <c r="O93" s="125">
        <v>0</v>
      </c>
      <c r="P93" s="125">
        <v>0</v>
      </c>
      <c r="Q93" s="125">
        <v>567</v>
      </c>
      <c r="R93" s="125">
        <v>1899</v>
      </c>
      <c r="S93" s="125">
        <v>133057</v>
      </c>
      <c r="T93" s="125">
        <v>15583</v>
      </c>
      <c r="U93" s="125">
        <v>31854</v>
      </c>
      <c r="V93" s="125">
        <v>6194</v>
      </c>
      <c r="W93" s="125">
        <v>38039</v>
      </c>
      <c r="X93" s="125">
        <v>5044</v>
      </c>
      <c r="Y93" s="125">
        <v>0</v>
      </c>
      <c r="Z93" s="125">
        <v>169</v>
      </c>
      <c r="AA93" s="125">
        <v>146</v>
      </c>
      <c r="AB93" s="125">
        <v>10212</v>
      </c>
      <c r="AC93" s="125">
        <v>1176</v>
      </c>
      <c r="AD93" s="125">
        <v>0</v>
      </c>
      <c r="AE93" s="125">
        <v>4582</v>
      </c>
      <c r="AF93" s="125">
        <v>0</v>
      </c>
      <c r="AG93" s="13">
        <v>164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66211</v>
      </c>
      <c r="AO93" s="13">
        <v>3321</v>
      </c>
      <c r="AP93" s="13">
        <v>471</v>
      </c>
      <c r="AQ93" s="13">
        <v>718</v>
      </c>
      <c r="AR93" s="13">
        <v>0</v>
      </c>
      <c r="AS93" s="13">
        <v>144898</v>
      </c>
      <c r="AT93" s="13"/>
      <c r="AU93" s="13">
        <f>SUM(C93:AS93)</f>
        <v>467486</v>
      </c>
      <c r="AX93" s="116"/>
    </row>
    <row r="94" spans="1:50" s="135" customFormat="1" ht="11.25" customHeight="1" collapsed="1">
      <c r="A94" s="136" t="s">
        <v>209</v>
      </c>
      <c r="B94" s="136"/>
      <c r="C94" s="125">
        <f>SUM(C91:C93)</f>
        <v>1379</v>
      </c>
      <c r="D94" s="125">
        <f aca="true" t="shared" si="20" ref="D94:AH94">SUM(D91:D93)</f>
        <v>679</v>
      </c>
      <c r="E94" s="125">
        <f t="shared" si="20"/>
        <v>58</v>
      </c>
      <c r="F94" s="125">
        <f t="shared" si="20"/>
        <v>0</v>
      </c>
      <c r="G94" s="125">
        <f t="shared" si="20"/>
        <v>449</v>
      </c>
      <c r="H94" s="125">
        <f t="shared" si="20"/>
        <v>1050</v>
      </c>
      <c r="I94" s="125">
        <f t="shared" si="20"/>
        <v>0</v>
      </c>
      <c r="J94" s="125">
        <f t="shared" si="20"/>
        <v>1255</v>
      </c>
      <c r="K94" s="125">
        <f t="shared" si="20"/>
        <v>7402</v>
      </c>
      <c r="L94" s="125">
        <f t="shared" si="20"/>
        <v>214</v>
      </c>
      <c r="M94" s="125">
        <f t="shared" si="20"/>
        <v>287</v>
      </c>
      <c r="N94" s="125">
        <f t="shared" si="20"/>
        <v>171</v>
      </c>
      <c r="O94" s="125">
        <f t="shared" si="20"/>
        <v>248</v>
      </c>
      <c r="P94" s="125">
        <f>SUM(P91:P93)</f>
        <v>21</v>
      </c>
      <c r="Q94" s="125">
        <f>SUM(Q91:Q93)</f>
        <v>4609</v>
      </c>
      <c r="R94" s="125">
        <f>SUM(R91:R93)</f>
        <v>15430</v>
      </c>
      <c r="S94" s="125">
        <f t="shared" si="20"/>
        <v>133057</v>
      </c>
      <c r="T94" s="125">
        <f t="shared" si="20"/>
        <v>15583</v>
      </c>
      <c r="U94" s="125">
        <f t="shared" si="20"/>
        <v>31854</v>
      </c>
      <c r="V94" s="125">
        <f t="shared" si="20"/>
        <v>6194</v>
      </c>
      <c r="W94" s="125">
        <f t="shared" si="20"/>
        <v>38039</v>
      </c>
      <c r="X94" s="125">
        <f t="shared" si="20"/>
        <v>5044</v>
      </c>
      <c r="Y94" s="125">
        <f t="shared" si="20"/>
        <v>0</v>
      </c>
      <c r="Z94" s="125">
        <f t="shared" si="20"/>
        <v>169</v>
      </c>
      <c r="AA94" s="125">
        <f t="shared" si="20"/>
        <v>174</v>
      </c>
      <c r="AB94" s="125">
        <f t="shared" si="20"/>
        <v>18263</v>
      </c>
      <c r="AC94" s="125">
        <f t="shared" si="20"/>
        <v>1843</v>
      </c>
      <c r="AD94" s="125">
        <f t="shared" si="20"/>
        <v>827</v>
      </c>
      <c r="AE94" s="125">
        <f>SUM(AE91:AE93)</f>
        <v>9162</v>
      </c>
      <c r="AF94" s="125">
        <f t="shared" si="20"/>
        <v>7479</v>
      </c>
      <c r="AG94" s="13">
        <f t="shared" si="20"/>
        <v>164</v>
      </c>
      <c r="AH94" s="13">
        <f t="shared" si="20"/>
        <v>438</v>
      </c>
      <c r="AI94" s="13">
        <f aca="true" t="shared" si="21" ref="AI94:AS94">SUM(AI91:AI93)</f>
        <v>519</v>
      </c>
      <c r="AJ94" s="13">
        <f t="shared" si="21"/>
        <v>840</v>
      </c>
      <c r="AK94" s="13">
        <f t="shared" si="21"/>
        <v>0</v>
      </c>
      <c r="AL94" s="13">
        <f t="shared" si="21"/>
        <v>0</v>
      </c>
      <c r="AM94" s="13">
        <f t="shared" si="21"/>
        <v>0</v>
      </c>
      <c r="AN94" s="13">
        <f t="shared" si="21"/>
        <v>6253</v>
      </c>
      <c r="AO94" s="13">
        <f t="shared" si="21"/>
        <v>60557</v>
      </c>
      <c r="AP94" s="13">
        <f t="shared" si="21"/>
        <v>-1181</v>
      </c>
      <c r="AQ94" s="13">
        <f t="shared" si="21"/>
        <v>7568</v>
      </c>
      <c r="AR94" s="13">
        <f t="shared" si="21"/>
        <v>1298</v>
      </c>
      <c r="AS94" s="13">
        <f t="shared" si="21"/>
        <v>144898</v>
      </c>
      <c r="AT94" s="13"/>
      <c r="AU94" s="13">
        <f>SUM(C94:AS94)</f>
        <v>522294</v>
      </c>
      <c r="AX94" s="116"/>
    </row>
    <row r="95" spans="1:50" s="135" customFormat="1" ht="11.25" customHeight="1">
      <c r="A95" s="117"/>
      <c r="B95" s="117"/>
      <c r="C95" s="125"/>
      <c r="D95" s="126"/>
      <c r="E95" s="127"/>
      <c r="F95" s="127"/>
      <c r="G95" s="127"/>
      <c r="H95" s="127"/>
      <c r="I95" s="127"/>
      <c r="J95" s="127"/>
      <c r="K95" s="127"/>
      <c r="L95" s="127"/>
      <c r="M95" s="127"/>
      <c r="N95" s="13"/>
      <c r="O95" s="13"/>
      <c r="P95" s="127"/>
      <c r="Q95" s="127"/>
      <c r="R95" s="127"/>
      <c r="S95" s="127"/>
      <c r="T95" s="125"/>
      <c r="U95" s="125"/>
      <c r="V95" s="125"/>
      <c r="W95" s="125"/>
      <c r="X95" s="127"/>
      <c r="Y95" s="127"/>
      <c r="Z95" s="127"/>
      <c r="AA95" s="127"/>
      <c r="AB95" s="127"/>
      <c r="AC95" s="127"/>
      <c r="AD95" s="127"/>
      <c r="AE95" s="127"/>
      <c r="AF95" s="127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X95" s="116"/>
    </row>
    <row r="96" spans="1:50" s="135" customFormat="1" ht="11.25" customHeight="1" hidden="1" outlineLevel="1">
      <c r="A96" s="136" t="s">
        <v>210</v>
      </c>
      <c r="B96" s="136"/>
      <c r="C96" s="125"/>
      <c r="D96" s="126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6"/>
      <c r="U96" s="126"/>
      <c r="V96" s="126"/>
      <c r="W96" s="126"/>
      <c r="X96" s="127"/>
      <c r="Y96" s="127"/>
      <c r="Z96" s="127"/>
      <c r="AA96" s="127"/>
      <c r="AB96" s="127"/>
      <c r="AC96" s="127"/>
      <c r="AD96" s="127"/>
      <c r="AE96" s="127"/>
      <c r="AF96" s="127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X96" s="116"/>
    </row>
    <row r="97" spans="1:50" s="135" customFormat="1" ht="11.25" customHeight="1" hidden="1" outlineLevel="1">
      <c r="A97" s="117" t="s">
        <v>211</v>
      </c>
      <c r="B97" s="117"/>
      <c r="C97" s="125">
        <v>0</v>
      </c>
      <c r="D97" s="125">
        <v>0</v>
      </c>
      <c r="E97" s="127">
        <v>0</v>
      </c>
      <c r="F97" s="125">
        <v>0</v>
      </c>
      <c r="G97" s="125">
        <v>0</v>
      </c>
      <c r="H97" s="125">
        <v>0</v>
      </c>
      <c r="I97" s="125">
        <v>0</v>
      </c>
      <c r="J97" s="125">
        <v>0</v>
      </c>
      <c r="K97" s="125">
        <v>0</v>
      </c>
      <c r="L97" s="125">
        <v>0</v>
      </c>
      <c r="M97" s="125">
        <v>0</v>
      </c>
      <c r="N97" s="125">
        <v>0</v>
      </c>
      <c r="O97" s="125">
        <v>0</v>
      </c>
      <c r="P97" s="125">
        <v>0</v>
      </c>
      <c r="Q97" s="125">
        <v>0</v>
      </c>
      <c r="R97" s="125">
        <v>0</v>
      </c>
      <c r="S97" s="125">
        <v>0</v>
      </c>
      <c r="T97" s="125">
        <v>0</v>
      </c>
      <c r="U97" s="125">
        <v>0</v>
      </c>
      <c r="V97" s="125">
        <v>0</v>
      </c>
      <c r="W97" s="125">
        <v>0</v>
      </c>
      <c r="X97" s="125">
        <v>0</v>
      </c>
      <c r="Y97" s="125">
        <v>0</v>
      </c>
      <c r="Z97" s="125">
        <v>0</v>
      </c>
      <c r="AA97" s="125">
        <v>0</v>
      </c>
      <c r="AB97" s="125">
        <v>0</v>
      </c>
      <c r="AC97" s="125">
        <v>0</v>
      </c>
      <c r="AD97" s="125">
        <v>0</v>
      </c>
      <c r="AE97" s="125">
        <v>1049</v>
      </c>
      <c r="AF97" s="125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/>
      <c r="AU97" s="13">
        <f>SUM(C97:AS97)</f>
        <v>1049</v>
      </c>
      <c r="AX97" s="116"/>
    </row>
    <row r="98" spans="1:50" s="135" customFormat="1" ht="11.25" customHeight="1" hidden="1" outlineLevel="1">
      <c r="A98" s="117" t="s">
        <v>212</v>
      </c>
      <c r="B98" s="117"/>
      <c r="C98" s="125">
        <v>47468</v>
      </c>
      <c r="D98" s="139">
        <v>22125</v>
      </c>
      <c r="E98" s="139">
        <v>2983</v>
      </c>
      <c r="F98" s="125">
        <v>75877</v>
      </c>
      <c r="G98" s="125">
        <v>36023</v>
      </c>
      <c r="H98" s="125">
        <v>40626</v>
      </c>
      <c r="I98" s="125">
        <v>0</v>
      </c>
      <c r="J98" s="125">
        <v>49</v>
      </c>
      <c r="K98" s="125">
        <v>-394</v>
      </c>
      <c r="L98" s="125">
        <v>0</v>
      </c>
      <c r="M98" s="125">
        <v>0</v>
      </c>
      <c r="N98" s="125">
        <v>0</v>
      </c>
      <c r="O98" s="125">
        <v>0</v>
      </c>
      <c r="P98" s="125">
        <v>0</v>
      </c>
      <c r="Q98" s="125">
        <v>0</v>
      </c>
      <c r="R98" s="125">
        <v>0</v>
      </c>
      <c r="S98" s="125">
        <v>1290684</v>
      </c>
      <c r="T98" s="125">
        <v>95782</v>
      </c>
      <c r="U98" s="125">
        <v>0</v>
      </c>
      <c r="V98" s="125">
        <v>52276</v>
      </c>
      <c r="W98" s="125">
        <v>112870</v>
      </c>
      <c r="X98" s="125">
        <v>13828</v>
      </c>
      <c r="Y98" s="125">
        <v>8455</v>
      </c>
      <c r="Z98" s="125">
        <v>0</v>
      </c>
      <c r="AA98" s="125">
        <v>3039</v>
      </c>
      <c r="AB98" s="125">
        <v>48770</v>
      </c>
      <c r="AC98" s="125">
        <v>12751</v>
      </c>
      <c r="AD98" s="125">
        <v>3055</v>
      </c>
      <c r="AE98" s="125">
        <v>28134</v>
      </c>
      <c r="AF98" s="125">
        <v>9043</v>
      </c>
      <c r="AG98" s="13">
        <v>161</v>
      </c>
      <c r="AH98" s="13">
        <v>27014</v>
      </c>
      <c r="AI98" s="13">
        <v>0</v>
      </c>
      <c r="AJ98" s="13">
        <v>0</v>
      </c>
      <c r="AK98" s="13">
        <v>15109</v>
      </c>
      <c r="AL98" s="13">
        <v>180</v>
      </c>
      <c r="AM98" s="13">
        <v>0</v>
      </c>
      <c r="AN98" s="13">
        <v>242583</v>
      </c>
      <c r="AO98" s="13">
        <v>96347</v>
      </c>
      <c r="AP98" s="13">
        <v>18568</v>
      </c>
      <c r="AQ98" s="13">
        <v>0</v>
      </c>
      <c r="AR98" s="13">
        <v>550</v>
      </c>
      <c r="AS98" s="13">
        <v>2449</v>
      </c>
      <c r="AT98" s="13"/>
      <c r="AU98" s="13">
        <f>SUM(C98:AS98)</f>
        <v>2306405</v>
      </c>
      <c r="AX98" s="116"/>
    </row>
    <row r="99" spans="1:50" s="135" customFormat="1" ht="11.25" customHeight="1" hidden="1" outlineLevel="1">
      <c r="A99" s="117" t="s">
        <v>213</v>
      </c>
      <c r="B99" s="117"/>
      <c r="C99" s="125">
        <v>0</v>
      </c>
      <c r="D99" s="125">
        <v>0</v>
      </c>
      <c r="E99" s="127">
        <v>0</v>
      </c>
      <c r="F99" s="125">
        <v>0</v>
      </c>
      <c r="G99" s="125">
        <v>0</v>
      </c>
      <c r="H99" s="125">
        <v>0</v>
      </c>
      <c r="I99" s="125">
        <v>0</v>
      </c>
      <c r="J99" s="125">
        <v>0</v>
      </c>
      <c r="K99" s="125">
        <v>0</v>
      </c>
      <c r="L99" s="125">
        <v>0</v>
      </c>
      <c r="M99" s="125">
        <v>0</v>
      </c>
      <c r="N99" s="125">
        <v>0</v>
      </c>
      <c r="O99" s="125">
        <v>0</v>
      </c>
      <c r="P99" s="125">
        <v>0</v>
      </c>
      <c r="Q99" s="125">
        <v>0</v>
      </c>
      <c r="R99" s="125">
        <v>0</v>
      </c>
      <c r="S99" s="125">
        <v>0</v>
      </c>
      <c r="T99" s="125">
        <v>0</v>
      </c>
      <c r="U99" s="125">
        <v>0</v>
      </c>
      <c r="V99" s="125">
        <v>0</v>
      </c>
      <c r="W99" s="125">
        <v>0</v>
      </c>
      <c r="X99" s="125">
        <v>0</v>
      </c>
      <c r="Y99" s="125">
        <v>0</v>
      </c>
      <c r="Z99" s="125">
        <v>0</v>
      </c>
      <c r="AA99" s="125">
        <v>0</v>
      </c>
      <c r="AB99" s="125">
        <v>0</v>
      </c>
      <c r="AC99" s="125">
        <v>0</v>
      </c>
      <c r="AD99" s="125">
        <v>0</v>
      </c>
      <c r="AE99" s="125">
        <v>0</v>
      </c>
      <c r="AF99" s="125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/>
      <c r="AU99" s="13">
        <f>SUM(C99:AS99)</f>
        <v>0</v>
      </c>
      <c r="AX99" s="116"/>
    </row>
    <row r="100" spans="1:50" s="135" customFormat="1" ht="11.25" customHeight="1" collapsed="1">
      <c r="A100" s="136" t="s">
        <v>214</v>
      </c>
      <c r="B100" s="136"/>
      <c r="C100" s="13">
        <f>SUM(C97:C99)</f>
        <v>47468</v>
      </c>
      <c r="D100" s="13">
        <f aca="true" t="shared" si="22" ref="D100:AH100">SUM(D97:D99)</f>
        <v>22125</v>
      </c>
      <c r="E100" s="13">
        <f t="shared" si="22"/>
        <v>2983</v>
      </c>
      <c r="F100" s="13">
        <f t="shared" si="22"/>
        <v>75877</v>
      </c>
      <c r="G100" s="13">
        <f t="shared" si="22"/>
        <v>36023</v>
      </c>
      <c r="H100" s="13">
        <f t="shared" si="22"/>
        <v>40626</v>
      </c>
      <c r="I100" s="13">
        <f t="shared" si="22"/>
        <v>0</v>
      </c>
      <c r="J100" s="13">
        <f t="shared" si="22"/>
        <v>49</v>
      </c>
      <c r="K100" s="13">
        <f t="shared" si="22"/>
        <v>-394</v>
      </c>
      <c r="L100" s="13">
        <f t="shared" si="22"/>
        <v>0</v>
      </c>
      <c r="M100" s="13">
        <f t="shared" si="22"/>
        <v>0</v>
      </c>
      <c r="N100" s="13">
        <f t="shared" si="22"/>
        <v>0</v>
      </c>
      <c r="O100" s="13">
        <f t="shared" si="22"/>
        <v>0</v>
      </c>
      <c r="P100" s="13">
        <f>SUM(P97:P99)</f>
        <v>0</v>
      </c>
      <c r="Q100" s="13">
        <f>SUM(Q97:Q99)</f>
        <v>0</v>
      </c>
      <c r="R100" s="13">
        <f>SUM(R97:R99)</f>
        <v>0</v>
      </c>
      <c r="S100" s="13">
        <f t="shared" si="22"/>
        <v>1290684</v>
      </c>
      <c r="T100" s="13">
        <f t="shared" si="22"/>
        <v>95782</v>
      </c>
      <c r="U100" s="13">
        <f t="shared" si="22"/>
        <v>0</v>
      </c>
      <c r="V100" s="13">
        <f t="shared" si="22"/>
        <v>52276</v>
      </c>
      <c r="W100" s="13">
        <f t="shared" si="22"/>
        <v>112870</v>
      </c>
      <c r="X100" s="13">
        <f t="shared" si="22"/>
        <v>13828</v>
      </c>
      <c r="Y100" s="13">
        <f t="shared" si="22"/>
        <v>8455</v>
      </c>
      <c r="Z100" s="13">
        <f t="shared" si="22"/>
        <v>0</v>
      </c>
      <c r="AA100" s="13">
        <f t="shared" si="22"/>
        <v>3039</v>
      </c>
      <c r="AB100" s="13">
        <f t="shared" si="22"/>
        <v>48770</v>
      </c>
      <c r="AC100" s="13">
        <f t="shared" si="22"/>
        <v>12751</v>
      </c>
      <c r="AD100" s="13">
        <f t="shared" si="22"/>
        <v>3055</v>
      </c>
      <c r="AE100" s="13">
        <f>SUM(AE97:AE99)</f>
        <v>29183</v>
      </c>
      <c r="AF100" s="125">
        <f>SUM(AF97:AF99)</f>
        <v>9043</v>
      </c>
      <c r="AG100" s="13">
        <f>SUM(AG97:AG99)</f>
        <v>161</v>
      </c>
      <c r="AH100" s="13">
        <f t="shared" si="22"/>
        <v>27014</v>
      </c>
      <c r="AI100" s="13">
        <f aca="true" t="shared" si="23" ref="AI100:AS100">SUM(AI97:AI99)</f>
        <v>0</v>
      </c>
      <c r="AJ100" s="13">
        <f t="shared" si="23"/>
        <v>0</v>
      </c>
      <c r="AK100" s="13">
        <f t="shared" si="23"/>
        <v>15109</v>
      </c>
      <c r="AL100" s="13">
        <f t="shared" si="23"/>
        <v>180</v>
      </c>
      <c r="AM100" s="13">
        <f t="shared" si="23"/>
        <v>0</v>
      </c>
      <c r="AN100" s="13">
        <f t="shared" si="23"/>
        <v>242583</v>
      </c>
      <c r="AO100" s="13">
        <f t="shared" si="23"/>
        <v>96347</v>
      </c>
      <c r="AP100" s="13">
        <f t="shared" si="23"/>
        <v>18568</v>
      </c>
      <c r="AQ100" s="13">
        <f t="shared" si="23"/>
        <v>0</v>
      </c>
      <c r="AR100" s="13">
        <f t="shared" si="23"/>
        <v>550</v>
      </c>
      <c r="AS100" s="13">
        <f t="shared" si="23"/>
        <v>2449</v>
      </c>
      <c r="AT100" s="13"/>
      <c r="AU100" s="13">
        <f>SUM(C100:AS100)</f>
        <v>2307454</v>
      </c>
      <c r="AX100" s="116"/>
    </row>
    <row r="101" spans="1:50" s="135" customFormat="1" ht="11.25" customHeight="1" hidden="1" outlineLevel="1">
      <c r="A101" s="136"/>
      <c r="B101" s="136"/>
      <c r="C101" s="125"/>
      <c r="D101" s="126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6"/>
      <c r="U101" s="126"/>
      <c r="V101" s="126"/>
      <c r="W101" s="126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X101" s="116"/>
    </row>
    <row r="102" spans="1:50" s="135" customFormat="1" ht="11.25" customHeight="1" hidden="1" outlineLevel="1">
      <c r="A102" s="136" t="s">
        <v>357</v>
      </c>
      <c r="B102" s="136"/>
      <c r="C102" s="125">
        <v>0</v>
      </c>
      <c r="D102" s="125">
        <v>0</v>
      </c>
      <c r="E102" s="125">
        <v>0</v>
      </c>
      <c r="F102" s="125">
        <v>0</v>
      </c>
      <c r="G102" s="125">
        <v>0</v>
      </c>
      <c r="H102" s="125">
        <v>0</v>
      </c>
      <c r="I102" s="125">
        <v>0</v>
      </c>
      <c r="J102" s="125">
        <v>0</v>
      </c>
      <c r="K102" s="125">
        <v>0</v>
      </c>
      <c r="L102" s="125">
        <v>0</v>
      </c>
      <c r="M102" s="125">
        <v>0</v>
      </c>
      <c r="N102" s="125">
        <v>0</v>
      </c>
      <c r="O102" s="125">
        <v>0</v>
      </c>
      <c r="P102" s="13">
        <v>0</v>
      </c>
      <c r="Q102" s="13">
        <v>0</v>
      </c>
      <c r="R102" s="13">
        <v>0</v>
      </c>
      <c r="S102" s="125">
        <v>0</v>
      </c>
      <c r="T102" s="13">
        <v>0</v>
      </c>
      <c r="U102" s="13">
        <v>0</v>
      </c>
      <c r="V102" s="13">
        <v>0</v>
      </c>
      <c r="W102" s="13">
        <v>0</v>
      </c>
      <c r="X102" s="125">
        <v>0</v>
      </c>
      <c r="Y102" s="125">
        <v>0</v>
      </c>
      <c r="Z102" s="125">
        <v>0</v>
      </c>
      <c r="AA102" s="125">
        <v>0</v>
      </c>
      <c r="AB102" s="125">
        <v>0</v>
      </c>
      <c r="AC102" s="125">
        <v>0</v>
      </c>
      <c r="AD102" s="125">
        <v>0</v>
      </c>
      <c r="AE102" s="125">
        <v>0</v>
      </c>
      <c r="AF102" s="125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/>
      <c r="AU102" s="13">
        <f>SUM(C102:AS102)</f>
        <v>0</v>
      </c>
      <c r="AX102" s="116"/>
    </row>
    <row r="103" spans="1:50" s="135" customFormat="1" ht="11.25" customHeight="1" collapsed="1">
      <c r="A103" s="117"/>
      <c r="B103" s="117"/>
      <c r="C103" s="125"/>
      <c r="D103" s="126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6"/>
      <c r="U103" s="126"/>
      <c r="V103" s="126"/>
      <c r="W103" s="126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3"/>
      <c r="AJ103" s="13"/>
      <c r="AK103" s="13"/>
      <c r="AL103" s="13"/>
      <c r="AM103" s="125"/>
      <c r="AX103" s="116"/>
    </row>
    <row r="104" spans="1:50" s="141" customFormat="1" ht="11.25" customHeight="1">
      <c r="A104" s="152" t="s">
        <v>360</v>
      </c>
      <c r="B104" s="152"/>
      <c r="C104" s="13">
        <f>+C70+C88+C94+C100+C102</f>
        <v>3032517</v>
      </c>
      <c r="D104" s="13">
        <f aca="true" t="shared" si="24" ref="D104:AS104">+D70+D88+D94+D100+D102</f>
        <v>926686</v>
      </c>
      <c r="E104" s="13">
        <f t="shared" si="24"/>
        <v>354230</v>
      </c>
      <c r="F104" s="13">
        <f t="shared" si="24"/>
        <v>4124096</v>
      </c>
      <c r="G104" s="13">
        <f t="shared" si="24"/>
        <v>600066</v>
      </c>
      <c r="H104" s="13">
        <f t="shared" si="24"/>
        <v>955464</v>
      </c>
      <c r="I104" s="13">
        <f t="shared" si="24"/>
        <v>23116</v>
      </c>
      <c r="J104" s="13">
        <f t="shared" si="24"/>
        <v>271306</v>
      </c>
      <c r="K104" s="13">
        <f t="shared" si="24"/>
        <v>1696996</v>
      </c>
      <c r="L104" s="13">
        <f t="shared" si="24"/>
        <v>44439</v>
      </c>
      <c r="M104" s="13">
        <f t="shared" si="24"/>
        <v>61905</v>
      </c>
      <c r="N104" s="13">
        <f t="shared" si="24"/>
        <v>35552</v>
      </c>
      <c r="O104" s="13">
        <f t="shared" si="24"/>
        <v>53752</v>
      </c>
      <c r="P104" s="13">
        <f t="shared" si="24"/>
        <v>4026</v>
      </c>
      <c r="Q104" s="13">
        <f t="shared" si="24"/>
        <v>358013</v>
      </c>
      <c r="R104" s="13">
        <f t="shared" si="24"/>
        <v>1246601</v>
      </c>
      <c r="S104" s="13">
        <f t="shared" si="24"/>
        <v>31400051</v>
      </c>
      <c r="T104" s="13">
        <f t="shared" si="24"/>
        <v>2410129</v>
      </c>
      <c r="U104" s="13">
        <f t="shared" si="24"/>
        <v>4226193</v>
      </c>
      <c r="V104" s="13">
        <f t="shared" si="24"/>
        <v>7223855</v>
      </c>
      <c r="W104" s="13">
        <f t="shared" si="24"/>
        <v>23258022</v>
      </c>
      <c r="X104" s="13">
        <f t="shared" si="24"/>
        <v>2105387</v>
      </c>
      <c r="Y104" s="13">
        <f t="shared" si="24"/>
        <v>1217698</v>
      </c>
      <c r="Z104" s="13">
        <f t="shared" si="24"/>
        <v>268596</v>
      </c>
      <c r="AA104" s="13">
        <f t="shared" si="24"/>
        <v>3213</v>
      </c>
      <c r="AB104" s="13">
        <f t="shared" si="24"/>
        <v>569126</v>
      </c>
      <c r="AC104" s="13">
        <f t="shared" si="24"/>
        <v>166524</v>
      </c>
      <c r="AD104" s="13">
        <f t="shared" si="24"/>
        <v>111392</v>
      </c>
      <c r="AE104" s="13">
        <f t="shared" si="24"/>
        <v>1697393</v>
      </c>
      <c r="AF104" s="13">
        <f t="shared" si="24"/>
        <v>252648</v>
      </c>
      <c r="AG104" s="13">
        <f t="shared" si="24"/>
        <v>73188</v>
      </c>
      <c r="AH104" s="13">
        <f t="shared" si="24"/>
        <v>1022086</v>
      </c>
      <c r="AI104" s="13">
        <f t="shared" si="24"/>
        <v>32901</v>
      </c>
      <c r="AJ104" s="13">
        <f t="shared" si="24"/>
        <v>93146</v>
      </c>
      <c r="AK104" s="13">
        <f t="shared" si="24"/>
        <v>431381</v>
      </c>
      <c r="AL104" s="13">
        <f t="shared" si="24"/>
        <v>60949</v>
      </c>
      <c r="AM104" s="13">
        <f t="shared" si="24"/>
        <v>39007</v>
      </c>
      <c r="AN104" s="13">
        <f t="shared" si="24"/>
        <v>5582195</v>
      </c>
      <c r="AO104" s="13">
        <f t="shared" si="24"/>
        <v>5921498</v>
      </c>
      <c r="AP104" s="13">
        <f t="shared" si="24"/>
        <v>1304174</v>
      </c>
      <c r="AQ104" s="13">
        <f t="shared" si="24"/>
        <v>558305</v>
      </c>
      <c r="AR104" s="13">
        <f t="shared" si="24"/>
        <v>76526</v>
      </c>
      <c r="AS104" s="13">
        <f t="shared" si="24"/>
        <v>1902240</v>
      </c>
      <c r="AT104" s="13"/>
      <c r="AU104" s="116">
        <f>SUM(C104:AS104)</f>
        <v>105796588</v>
      </c>
      <c r="AX104" s="116"/>
    </row>
    <row r="105" spans="1:50" s="135" customFormat="1" ht="11.25" customHeight="1">
      <c r="A105" s="117"/>
      <c r="B105" s="117"/>
      <c r="C105" s="125"/>
      <c r="D105" s="126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6"/>
      <c r="U105" s="126"/>
      <c r="V105" s="126"/>
      <c r="W105" s="126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3"/>
      <c r="AJ105" s="13"/>
      <c r="AK105" s="13"/>
      <c r="AL105" s="13"/>
      <c r="AM105" s="125"/>
      <c r="AX105" s="116"/>
    </row>
    <row r="106" spans="1:50" s="135" customFormat="1" ht="11.25" customHeight="1">
      <c r="A106" s="142" t="s">
        <v>358</v>
      </c>
      <c r="B106" s="142"/>
      <c r="C106" s="125"/>
      <c r="D106" s="126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6"/>
      <c r="U106" s="126"/>
      <c r="V106" s="126"/>
      <c r="W106" s="126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3"/>
      <c r="AJ106" s="13"/>
      <c r="AK106" s="13"/>
      <c r="AL106" s="13"/>
      <c r="AM106" s="125"/>
      <c r="AX106" s="116"/>
    </row>
    <row r="107" spans="1:50" s="135" customFormat="1" ht="11.25" customHeight="1">
      <c r="A107" s="117"/>
      <c r="B107" s="117"/>
      <c r="C107" s="125"/>
      <c r="D107" s="126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6"/>
      <c r="U107" s="126"/>
      <c r="V107" s="126"/>
      <c r="W107" s="126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X107" s="116"/>
    </row>
    <row r="108" spans="1:50" s="135" customFormat="1" ht="11.25" customHeight="1" hidden="1" outlineLevel="1">
      <c r="A108" s="136" t="s">
        <v>348</v>
      </c>
      <c r="B108" s="136"/>
      <c r="C108" s="125">
        <v>0</v>
      </c>
      <c r="D108" s="125">
        <v>0</v>
      </c>
      <c r="E108" s="125">
        <v>0</v>
      </c>
      <c r="F108" s="125">
        <v>0</v>
      </c>
      <c r="G108" s="125">
        <v>0</v>
      </c>
      <c r="H108" s="125">
        <v>0</v>
      </c>
      <c r="I108" s="125">
        <v>0</v>
      </c>
      <c r="J108" s="125">
        <v>0</v>
      </c>
      <c r="K108" s="125">
        <v>0</v>
      </c>
      <c r="L108" s="125">
        <v>0</v>
      </c>
      <c r="M108" s="125">
        <v>0</v>
      </c>
      <c r="N108" s="125">
        <v>0</v>
      </c>
      <c r="O108" s="125">
        <v>0</v>
      </c>
      <c r="P108" s="125">
        <v>0</v>
      </c>
      <c r="Q108" s="125">
        <v>0</v>
      </c>
      <c r="R108" s="125">
        <v>0</v>
      </c>
      <c r="S108" s="125">
        <v>0</v>
      </c>
      <c r="T108" s="125">
        <v>0</v>
      </c>
      <c r="U108" s="125">
        <v>0</v>
      </c>
      <c r="V108" s="125">
        <v>0</v>
      </c>
      <c r="W108" s="125">
        <v>0</v>
      </c>
      <c r="X108" s="125">
        <v>0</v>
      </c>
      <c r="Y108" s="125">
        <v>0</v>
      </c>
      <c r="Z108" s="125">
        <v>0</v>
      </c>
      <c r="AA108" s="125">
        <v>0</v>
      </c>
      <c r="AB108" s="125">
        <v>0</v>
      </c>
      <c r="AC108" s="125">
        <v>0</v>
      </c>
      <c r="AD108" s="125">
        <v>0</v>
      </c>
      <c r="AE108" s="125">
        <v>0</v>
      </c>
      <c r="AF108" s="125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0</v>
      </c>
      <c r="AT108" s="13"/>
      <c r="AU108" s="13">
        <f>SUM(C108:AS108)</f>
        <v>0</v>
      </c>
      <c r="AX108" s="116"/>
    </row>
    <row r="109" spans="1:50" s="135" customFormat="1" ht="11.25" customHeight="1" hidden="1" outlineLevel="1">
      <c r="A109" s="117"/>
      <c r="B109" s="117"/>
      <c r="C109" s="125"/>
      <c r="D109" s="126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6"/>
      <c r="U109" s="126"/>
      <c r="V109" s="126"/>
      <c r="W109" s="126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X109" s="116"/>
    </row>
    <row r="110" spans="1:50" s="135" customFormat="1" ht="11.25" customHeight="1" hidden="1" outlineLevel="1">
      <c r="A110" s="117" t="s">
        <v>406</v>
      </c>
      <c r="B110" s="117"/>
      <c r="C110" s="125"/>
      <c r="D110" s="126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6"/>
      <c r="U110" s="126"/>
      <c r="V110" s="126"/>
      <c r="W110" s="126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X110" s="116"/>
    </row>
    <row r="111" spans="1:50" s="135" customFormat="1" ht="11.25" customHeight="1" hidden="1" outlineLevel="1">
      <c r="A111" s="117" t="s">
        <v>220</v>
      </c>
      <c r="B111" s="117"/>
      <c r="C111" s="125">
        <v>0</v>
      </c>
      <c r="D111" s="125">
        <v>0</v>
      </c>
      <c r="E111" s="125">
        <v>0</v>
      </c>
      <c r="F111" s="125">
        <v>0</v>
      </c>
      <c r="G111" s="125">
        <v>0</v>
      </c>
      <c r="H111" s="125">
        <v>0</v>
      </c>
      <c r="I111" s="125">
        <v>0</v>
      </c>
      <c r="J111" s="125">
        <v>0</v>
      </c>
      <c r="K111" s="125">
        <v>0</v>
      </c>
      <c r="L111" s="125">
        <v>0</v>
      </c>
      <c r="M111" s="125">
        <v>0</v>
      </c>
      <c r="N111" s="125">
        <v>0</v>
      </c>
      <c r="O111" s="125">
        <v>0</v>
      </c>
      <c r="P111" s="125">
        <v>0</v>
      </c>
      <c r="Q111" s="125">
        <v>0</v>
      </c>
      <c r="R111" s="125">
        <v>0</v>
      </c>
      <c r="S111" s="125">
        <v>0</v>
      </c>
      <c r="T111" s="125">
        <v>0</v>
      </c>
      <c r="U111" s="125">
        <v>0</v>
      </c>
      <c r="V111" s="125">
        <v>0</v>
      </c>
      <c r="W111" s="125">
        <v>0</v>
      </c>
      <c r="X111" s="125">
        <v>0</v>
      </c>
      <c r="Y111" s="125">
        <v>0</v>
      </c>
      <c r="Z111" s="125">
        <v>0</v>
      </c>
      <c r="AA111" s="125">
        <v>0</v>
      </c>
      <c r="AB111" s="125">
        <v>0</v>
      </c>
      <c r="AC111" s="125">
        <v>0</v>
      </c>
      <c r="AD111" s="125">
        <v>0</v>
      </c>
      <c r="AE111" s="125">
        <v>0</v>
      </c>
      <c r="AF111" s="125">
        <v>0</v>
      </c>
      <c r="AG111" s="13">
        <v>0</v>
      </c>
      <c r="AH111" s="13">
        <v>-5308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0</v>
      </c>
      <c r="AS111" s="13">
        <v>0</v>
      </c>
      <c r="AT111" s="13"/>
      <c r="AU111" s="13">
        <f>SUM(C111:AS111)</f>
        <v>-5308</v>
      </c>
      <c r="AX111" s="116"/>
    </row>
    <row r="112" spans="1:50" s="135" customFormat="1" ht="11.25" customHeight="1" hidden="1" outlineLevel="1">
      <c r="A112" s="117" t="s">
        <v>221</v>
      </c>
      <c r="B112" s="117"/>
      <c r="C112" s="125">
        <v>0</v>
      </c>
      <c r="D112" s="125">
        <v>0</v>
      </c>
      <c r="E112" s="125">
        <v>0</v>
      </c>
      <c r="F112" s="125">
        <v>0</v>
      </c>
      <c r="G112" s="125">
        <v>0</v>
      </c>
      <c r="H112" s="125">
        <v>0</v>
      </c>
      <c r="I112" s="125">
        <v>0</v>
      </c>
      <c r="J112" s="125">
        <v>0</v>
      </c>
      <c r="K112" s="125">
        <v>0</v>
      </c>
      <c r="L112" s="125">
        <v>0</v>
      </c>
      <c r="M112" s="125">
        <v>0</v>
      </c>
      <c r="N112" s="125">
        <v>0</v>
      </c>
      <c r="O112" s="125">
        <v>0</v>
      </c>
      <c r="P112" s="125">
        <v>0</v>
      </c>
      <c r="Q112" s="125">
        <v>0</v>
      </c>
      <c r="R112" s="125">
        <v>0</v>
      </c>
      <c r="S112" s="125">
        <v>10066</v>
      </c>
      <c r="T112" s="125">
        <v>771</v>
      </c>
      <c r="U112" s="125">
        <v>6285</v>
      </c>
      <c r="V112" s="125">
        <v>0</v>
      </c>
      <c r="W112" s="125">
        <v>0</v>
      </c>
      <c r="X112" s="125">
        <v>0</v>
      </c>
      <c r="Y112" s="125">
        <v>0</v>
      </c>
      <c r="Z112" s="125">
        <v>0</v>
      </c>
      <c r="AA112" s="125">
        <v>0</v>
      </c>
      <c r="AB112" s="125">
        <v>0</v>
      </c>
      <c r="AC112" s="125">
        <v>0</v>
      </c>
      <c r="AD112" s="125">
        <v>0</v>
      </c>
      <c r="AE112" s="125">
        <v>0</v>
      </c>
      <c r="AF112" s="125">
        <v>0</v>
      </c>
      <c r="AG112" s="13">
        <v>0</v>
      </c>
      <c r="AH112" s="13">
        <v>0</v>
      </c>
      <c r="AI112" s="13">
        <v>0</v>
      </c>
      <c r="AJ112" s="13">
        <v>0</v>
      </c>
      <c r="AK112" s="13">
        <v>0</v>
      </c>
      <c r="AL112" s="13">
        <v>0</v>
      </c>
      <c r="AM112" s="13">
        <v>0</v>
      </c>
      <c r="AN112" s="13">
        <v>0</v>
      </c>
      <c r="AO112" s="13">
        <v>0</v>
      </c>
      <c r="AP112" s="13">
        <v>0</v>
      </c>
      <c r="AQ112" s="13">
        <v>0</v>
      </c>
      <c r="AR112" s="13">
        <v>0</v>
      </c>
      <c r="AS112" s="13">
        <v>0</v>
      </c>
      <c r="AT112" s="13"/>
      <c r="AU112" s="13">
        <f>SUM(C112:AS112)</f>
        <v>17122</v>
      </c>
      <c r="AX112" s="116"/>
    </row>
    <row r="113" spans="1:50" s="135" customFormat="1" ht="11.25" customHeight="1" hidden="1" outlineLevel="1">
      <c r="A113" s="117" t="s">
        <v>222</v>
      </c>
      <c r="B113" s="117"/>
      <c r="C113" s="125">
        <v>0</v>
      </c>
      <c r="D113" s="125">
        <v>0</v>
      </c>
      <c r="E113" s="125">
        <v>0</v>
      </c>
      <c r="F113" s="125">
        <v>0</v>
      </c>
      <c r="G113" s="125">
        <v>0</v>
      </c>
      <c r="H113" s="125">
        <v>0</v>
      </c>
      <c r="I113" s="125">
        <v>0</v>
      </c>
      <c r="J113" s="125">
        <v>0</v>
      </c>
      <c r="K113" s="125">
        <v>0</v>
      </c>
      <c r="L113" s="125">
        <v>0</v>
      </c>
      <c r="M113" s="125">
        <v>0</v>
      </c>
      <c r="N113" s="125">
        <v>0</v>
      </c>
      <c r="O113" s="125">
        <v>0</v>
      </c>
      <c r="P113" s="125">
        <v>0</v>
      </c>
      <c r="Q113" s="125">
        <v>0</v>
      </c>
      <c r="R113" s="125">
        <v>0</v>
      </c>
      <c r="S113" s="125">
        <v>0</v>
      </c>
      <c r="T113" s="125">
        <v>0</v>
      </c>
      <c r="U113" s="125">
        <v>0</v>
      </c>
      <c r="V113" s="125">
        <v>0</v>
      </c>
      <c r="W113" s="125">
        <v>0</v>
      </c>
      <c r="X113" s="125">
        <v>0</v>
      </c>
      <c r="Y113" s="125">
        <v>0</v>
      </c>
      <c r="Z113" s="125">
        <v>0</v>
      </c>
      <c r="AA113" s="125">
        <v>0</v>
      </c>
      <c r="AB113" s="125">
        <v>0</v>
      </c>
      <c r="AC113" s="125">
        <v>0</v>
      </c>
      <c r="AD113" s="125">
        <v>0</v>
      </c>
      <c r="AE113" s="125">
        <v>0</v>
      </c>
      <c r="AF113" s="125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v>0</v>
      </c>
      <c r="AO113" s="13">
        <v>0</v>
      </c>
      <c r="AP113" s="13">
        <v>0</v>
      </c>
      <c r="AQ113" s="13">
        <v>0</v>
      </c>
      <c r="AR113" s="13">
        <v>0</v>
      </c>
      <c r="AS113" s="13">
        <v>0</v>
      </c>
      <c r="AT113" s="13"/>
      <c r="AU113" s="13">
        <f>SUM(C113:AS113)</f>
        <v>0</v>
      </c>
      <c r="AX113" s="116"/>
    </row>
    <row r="114" spans="1:50" s="135" customFormat="1" ht="11.25" customHeight="1" hidden="1" outlineLevel="1">
      <c r="A114" s="117" t="s">
        <v>223</v>
      </c>
      <c r="B114" s="117"/>
      <c r="C114" s="125">
        <v>17762</v>
      </c>
      <c r="D114" s="127">
        <v>10356</v>
      </c>
      <c r="E114" s="139">
        <v>2724</v>
      </c>
      <c r="F114" s="125">
        <v>0</v>
      </c>
      <c r="G114" s="125">
        <v>-10213</v>
      </c>
      <c r="H114" s="125">
        <v>-6553</v>
      </c>
      <c r="I114" s="125">
        <v>1261</v>
      </c>
      <c r="J114" s="125">
        <v>0</v>
      </c>
      <c r="K114" s="125">
        <v>0</v>
      </c>
      <c r="L114" s="125">
        <v>0</v>
      </c>
      <c r="M114" s="125">
        <v>0</v>
      </c>
      <c r="N114" s="125">
        <v>0</v>
      </c>
      <c r="O114" s="125">
        <v>0</v>
      </c>
      <c r="P114" s="125">
        <v>0</v>
      </c>
      <c r="Q114" s="125">
        <v>0</v>
      </c>
      <c r="R114" s="125">
        <v>0</v>
      </c>
      <c r="S114" s="125">
        <v>236409</v>
      </c>
      <c r="T114" s="125">
        <v>23388</v>
      </c>
      <c r="U114" s="125">
        <v>34473</v>
      </c>
      <c r="V114" s="125">
        <v>1227</v>
      </c>
      <c r="W114" s="125">
        <v>8992</v>
      </c>
      <c r="X114" s="125">
        <v>2733</v>
      </c>
      <c r="Y114" s="125">
        <v>3524</v>
      </c>
      <c r="Z114" s="125">
        <v>504</v>
      </c>
      <c r="AA114" s="125">
        <v>0</v>
      </c>
      <c r="AB114" s="125">
        <v>728</v>
      </c>
      <c r="AC114" s="125">
        <v>213</v>
      </c>
      <c r="AD114" s="125">
        <v>9631</v>
      </c>
      <c r="AE114" s="125">
        <v>1273</v>
      </c>
      <c r="AF114" s="125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2014</v>
      </c>
      <c r="AL114" s="13">
        <v>77</v>
      </c>
      <c r="AM114" s="13">
        <v>161</v>
      </c>
      <c r="AN114" s="13">
        <v>4098</v>
      </c>
      <c r="AO114" s="13">
        <v>5239</v>
      </c>
      <c r="AP114" s="13">
        <v>4532</v>
      </c>
      <c r="AQ114" s="13">
        <v>0</v>
      </c>
      <c r="AR114" s="13">
        <v>0</v>
      </c>
      <c r="AS114" s="13">
        <v>9957</v>
      </c>
      <c r="AT114" s="13"/>
      <c r="AU114" s="13">
        <f>SUM(C114:AS114)</f>
        <v>364510</v>
      </c>
      <c r="AX114" s="116"/>
    </row>
    <row r="115" spans="1:50" s="135" customFormat="1" ht="11.25" customHeight="1" collapsed="1">
      <c r="A115" s="136" t="s">
        <v>224</v>
      </c>
      <c r="B115" s="136"/>
      <c r="C115" s="13">
        <f>SUM(C111:C114)</f>
        <v>17762</v>
      </c>
      <c r="D115" s="13">
        <f aca="true" t="shared" si="25" ref="D115:AH115">SUM(D111:D114)</f>
        <v>10356</v>
      </c>
      <c r="E115" s="13">
        <f t="shared" si="25"/>
        <v>2724</v>
      </c>
      <c r="F115" s="13">
        <f t="shared" si="25"/>
        <v>0</v>
      </c>
      <c r="G115" s="13">
        <f t="shared" si="25"/>
        <v>-10213</v>
      </c>
      <c r="H115" s="13">
        <f t="shared" si="25"/>
        <v>-6553</v>
      </c>
      <c r="I115" s="13">
        <f t="shared" si="25"/>
        <v>1261</v>
      </c>
      <c r="J115" s="13">
        <f t="shared" si="25"/>
        <v>0</v>
      </c>
      <c r="K115" s="13">
        <f t="shared" si="25"/>
        <v>0</v>
      </c>
      <c r="L115" s="13">
        <f t="shared" si="25"/>
        <v>0</v>
      </c>
      <c r="M115" s="13">
        <f t="shared" si="25"/>
        <v>0</v>
      </c>
      <c r="N115" s="13">
        <f>SUM(N111:N114)</f>
        <v>0</v>
      </c>
      <c r="O115" s="13">
        <f>SUM(O111:O114)</f>
        <v>0</v>
      </c>
      <c r="P115" s="13">
        <f>SUM(P111:P114)</f>
        <v>0</v>
      </c>
      <c r="Q115" s="13">
        <f>SUM(Q111:Q114)</f>
        <v>0</v>
      </c>
      <c r="R115" s="13">
        <f>SUM(R111:R114)</f>
        <v>0</v>
      </c>
      <c r="S115" s="13">
        <f t="shared" si="25"/>
        <v>246475</v>
      </c>
      <c r="T115" s="13">
        <f t="shared" si="25"/>
        <v>24159</v>
      </c>
      <c r="U115" s="13">
        <f t="shared" si="25"/>
        <v>40758</v>
      </c>
      <c r="V115" s="13">
        <f t="shared" si="25"/>
        <v>1227</v>
      </c>
      <c r="W115" s="13">
        <f t="shared" si="25"/>
        <v>8992</v>
      </c>
      <c r="X115" s="13">
        <f t="shared" si="25"/>
        <v>2733</v>
      </c>
      <c r="Y115" s="13">
        <f t="shared" si="25"/>
        <v>3524</v>
      </c>
      <c r="Z115" s="13">
        <f t="shared" si="25"/>
        <v>504</v>
      </c>
      <c r="AA115" s="13">
        <f t="shared" si="25"/>
        <v>0</v>
      </c>
      <c r="AB115" s="13">
        <f t="shared" si="25"/>
        <v>728</v>
      </c>
      <c r="AC115" s="13">
        <f t="shared" si="25"/>
        <v>213</v>
      </c>
      <c r="AD115" s="13">
        <f t="shared" si="25"/>
        <v>9631</v>
      </c>
      <c r="AE115" s="13">
        <f>SUM(AE111:AE114)</f>
        <v>1273</v>
      </c>
      <c r="AF115" s="13">
        <f t="shared" si="25"/>
        <v>0</v>
      </c>
      <c r="AG115" s="13">
        <f t="shared" si="25"/>
        <v>0</v>
      </c>
      <c r="AH115" s="13">
        <f t="shared" si="25"/>
        <v>-5308</v>
      </c>
      <c r="AI115" s="13">
        <f aca="true" t="shared" si="26" ref="AI115:AS115">SUM(AI111:AI114)</f>
        <v>0</v>
      </c>
      <c r="AJ115" s="13">
        <f t="shared" si="26"/>
        <v>0</v>
      </c>
      <c r="AK115" s="13">
        <f t="shared" si="26"/>
        <v>2014</v>
      </c>
      <c r="AL115" s="13">
        <f t="shared" si="26"/>
        <v>77</v>
      </c>
      <c r="AM115" s="13">
        <f t="shared" si="26"/>
        <v>161</v>
      </c>
      <c r="AN115" s="13">
        <f t="shared" si="26"/>
        <v>4098</v>
      </c>
      <c r="AO115" s="13">
        <f t="shared" si="26"/>
        <v>5239</v>
      </c>
      <c r="AP115" s="13">
        <f t="shared" si="26"/>
        <v>4532</v>
      </c>
      <c r="AQ115" s="13">
        <f t="shared" si="26"/>
        <v>0</v>
      </c>
      <c r="AR115" s="13">
        <f t="shared" si="26"/>
        <v>0</v>
      </c>
      <c r="AS115" s="13">
        <f t="shared" si="26"/>
        <v>9957</v>
      </c>
      <c r="AT115" s="13"/>
      <c r="AU115" s="13">
        <f>SUM(C115:AS115)</f>
        <v>376324</v>
      </c>
      <c r="AX115" s="116"/>
    </row>
    <row r="116" spans="1:50" s="135" customFormat="1" ht="11.25" customHeight="1">
      <c r="A116" s="136"/>
      <c r="B116" s="136"/>
      <c r="C116" s="125"/>
      <c r="D116" s="126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5"/>
      <c r="U116" s="125"/>
      <c r="V116" s="125"/>
      <c r="W116" s="125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X116" s="116"/>
    </row>
    <row r="117" spans="1:50" s="135" customFormat="1" ht="11.25" customHeight="1">
      <c r="A117" s="136" t="s">
        <v>349</v>
      </c>
      <c r="B117" s="136"/>
      <c r="C117" s="125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25">
        <v>0</v>
      </c>
      <c r="Q117" s="125">
        <v>0</v>
      </c>
      <c r="R117" s="125">
        <v>0</v>
      </c>
      <c r="S117" s="13">
        <v>0</v>
      </c>
      <c r="T117" s="125">
        <v>0</v>
      </c>
      <c r="U117" s="125">
        <v>0</v>
      </c>
      <c r="V117" s="125">
        <v>0</v>
      </c>
      <c r="W117" s="125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v>21770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13"/>
      <c r="AU117" s="13">
        <f>SUM(C117:AS117)</f>
        <v>21770</v>
      </c>
      <c r="AX117" s="116"/>
    </row>
    <row r="118" spans="1:50" s="135" customFormat="1" ht="11.25" customHeight="1">
      <c r="A118" s="136"/>
      <c r="B118" s="136"/>
      <c r="C118" s="125"/>
      <c r="D118" s="126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5"/>
      <c r="U118" s="125"/>
      <c r="V118" s="125"/>
      <c r="W118" s="125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X118" s="116"/>
    </row>
    <row r="119" spans="1:50" s="141" customFormat="1" ht="11.25" customHeight="1">
      <c r="A119" s="152" t="s">
        <v>361</v>
      </c>
      <c r="B119" s="152"/>
      <c r="C119" s="13">
        <f>+C108+C115+C117</f>
        <v>17762</v>
      </c>
      <c r="D119" s="13">
        <f aca="true" t="shared" si="27" ref="D119:AS119">+D108+D115+D117</f>
        <v>10356</v>
      </c>
      <c r="E119" s="13">
        <f t="shared" si="27"/>
        <v>2724</v>
      </c>
      <c r="F119" s="13">
        <f t="shared" si="27"/>
        <v>0</v>
      </c>
      <c r="G119" s="13">
        <f t="shared" si="27"/>
        <v>-10213</v>
      </c>
      <c r="H119" s="13">
        <f t="shared" si="27"/>
        <v>-6553</v>
      </c>
      <c r="I119" s="13">
        <f t="shared" si="27"/>
        <v>1261</v>
      </c>
      <c r="J119" s="13">
        <f t="shared" si="27"/>
        <v>0</v>
      </c>
      <c r="K119" s="13">
        <f t="shared" si="27"/>
        <v>0</v>
      </c>
      <c r="L119" s="13">
        <f t="shared" si="27"/>
        <v>0</v>
      </c>
      <c r="M119" s="13">
        <f t="shared" si="27"/>
        <v>0</v>
      </c>
      <c r="N119" s="13">
        <f t="shared" si="27"/>
        <v>0</v>
      </c>
      <c r="O119" s="13">
        <f t="shared" si="27"/>
        <v>0</v>
      </c>
      <c r="P119" s="13">
        <f>+P108+P115+P117</f>
        <v>0</v>
      </c>
      <c r="Q119" s="13">
        <f>+Q108+Q115+Q117</f>
        <v>0</v>
      </c>
      <c r="R119" s="13">
        <f>+R108+R115+R117</f>
        <v>0</v>
      </c>
      <c r="S119" s="13">
        <f t="shared" si="27"/>
        <v>246475</v>
      </c>
      <c r="T119" s="13">
        <f t="shared" si="27"/>
        <v>24159</v>
      </c>
      <c r="U119" s="13">
        <f t="shared" si="27"/>
        <v>40758</v>
      </c>
      <c r="V119" s="13">
        <f t="shared" si="27"/>
        <v>1227</v>
      </c>
      <c r="W119" s="13">
        <f t="shared" si="27"/>
        <v>8992</v>
      </c>
      <c r="X119" s="13">
        <f t="shared" si="27"/>
        <v>2733</v>
      </c>
      <c r="Y119" s="13">
        <f t="shared" si="27"/>
        <v>3524</v>
      </c>
      <c r="Z119" s="13">
        <f t="shared" si="27"/>
        <v>504</v>
      </c>
      <c r="AA119" s="13">
        <f t="shared" si="27"/>
        <v>0</v>
      </c>
      <c r="AB119" s="13">
        <f t="shared" si="27"/>
        <v>728</v>
      </c>
      <c r="AC119" s="13">
        <f t="shared" si="27"/>
        <v>213</v>
      </c>
      <c r="AD119" s="13">
        <f t="shared" si="27"/>
        <v>9631</v>
      </c>
      <c r="AE119" s="13">
        <f>+AE108+AE115+AE117</f>
        <v>1273</v>
      </c>
      <c r="AF119" s="13">
        <f t="shared" si="27"/>
        <v>0</v>
      </c>
      <c r="AG119" s="13">
        <f t="shared" si="27"/>
        <v>0</v>
      </c>
      <c r="AH119" s="13">
        <f t="shared" si="27"/>
        <v>-5308</v>
      </c>
      <c r="AI119" s="13">
        <f t="shared" si="27"/>
        <v>0</v>
      </c>
      <c r="AJ119" s="13">
        <f t="shared" si="27"/>
        <v>0</v>
      </c>
      <c r="AK119" s="13">
        <f t="shared" si="27"/>
        <v>2014</v>
      </c>
      <c r="AL119" s="13">
        <f t="shared" si="27"/>
        <v>77</v>
      </c>
      <c r="AM119" s="13">
        <f t="shared" si="27"/>
        <v>161</v>
      </c>
      <c r="AN119" s="13">
        <f t="shared" si="27"/>
        <v>25868</v>
      </c>
      <c r="AO119" s="13">
        <f t="shared" si="27"/>
        <v>5239</v>
      </c>
      <c r="AP119" s="13">
        <f t="shared" si="27"/>
        <v>4532</v>
      </c>
      <c r="AQ119" s="13">
        <f t="shared" si="27"/>
        <v>0</v>
      </c>
      <c r="AR119" s="13">
        <f t="shared" si="27"/>
        <v>0</v>
      </c>
      <c r="AS119" s="13">
        <f t="shared" si="27"/>
        <v>9957</v>
      </c>
      <c r="AT119" s="13"/>
      <c r="AU119" s="13">
        <f>SUM(C119:AS119)</f>
        <v>398094</v>
      </c>
      <c r="AX119" s="116"/>
    </row>
    <row r="120" spans="1:50" s="135" customFormat="1" ht="11.25" customHeight="1">
      <c r="A120" s="143"/>
      <c r="B120" s="143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3"/>
      <c r="AJ120" s="13"/>
      <c r="AK120" s="13"/>
      <c r="AL120" s="13"/>
      <c r="AM120" s="125"/>
      <c r="AX120" s="116"/>
    </row>
    <row r="121" spans="1:50" s="141" customFormat="1" ht="11.25" customHeight="1">
      <c r="A121" s="152" t="s">
        <v>362</v>
      </c>
      <c r="B121" s="152"/>
      <c r="C121" s="118">
        <f>+C104-C119</f>
        <v>3014755</v>
      </c>
      <c r="D121" s="118">
        <f aca="true" t="shared" si="28" ref="D121:AS121">+D104-D119</f>
        <v>916330</v>
      </c>
      <c r="E121" s="118">
        <f t="shared" si="28"/>
        <v>351506</v>
      </c>
      <c r="F121" s="118">
        <f t="shared" si="28"/>
        <v>4124096</v>
      </c>
      <c r="G121" s="118">
        <f t="shared" si="28"/>
        <v>610279</v>
      </c>
      <c r="H121" s="118">
        <f t="shared" si="28"/>
        <v>962017</v>
      </c>
      <c r="I121" s="118">
        <f t="shared" si="28"/>
        <v>21855</v>
      </c>
      <c r="J121" s="118">
        <f t="shared" si="28"/>
        <v>271306</v>
      </c>
      <c r="K121" s="118">
        <f t="shared" si="28"/>
        <v>1696996</v>
      </c>
      <c r="L121" s="118">
        <f t="shared" si="28"/>
        <v>44439</v>
      </c>
      <c r="M121" s="118">
        <f t="shared" si="28"/>
        <v>61905</v>
      </c>
      <c r="N121" s="118">
        <f t="shared" si="28"/>
        <v>35552</v>
      </c>
      <c r="O121" s="118">
        <f t="shared" si="28"/>
        <v>53752</v>
      </c>
      <c r="P121" s="118">
        <f>+P104-P119</f>
        <v>4026</v>
      </c>
      <c r="Q121" s="118">
        <f>+Q104-Q119</f>
        <v>358013</v>
      </c>
      <c r="R121" s="118">
        <f>+R104-R119</f>
        <v>1246601</v>
      </c>
      <c r="S121" s="118">
        <f t="shared" si="28"/>
        <v>31153576</v>
      </c>
      <c r="T121" s="118">
        <f t="shared" si="28"/>
        <v>2385970</v>
      </c>
      <c r="U121" s="118">
        <f t="shared" si="28"/>
        <v>4185435</v>
      </c>
      <c r="V121" s="118">
        <f t="shared" si="28"/>
        <v>7222628</v>
      </c>
      <c r="W121" s="118">
        <f t="shared" si="28"/>
        <v>23249030</v>
      </c>
      <c r="X121" s="118">
        <f t="shared" si="28"/>
        <v>2102654</v>
      </c>
      <c r="Y121" s="118">
        <f t="shared" si="28"/>
        <v>1214174</v>
      </c>
      <c r="Z121" s="118">
        <f t="shared" si="28"/>
        <v>268092</v>
      </c>
      <c r="AA121" s="118">
        <f t="shared" si="28"/>
        <v>3213</v>
      </c>
      <c r="AB121" s="118">
        <f t="shared" si="28"/>
        <v>568398</v>
      </c>
      <c r="AC121" s="118">
        <f t="shared" si="28"/>
        <v>166311</v>
      </c>
      <c r="AD121" s="118">
        <f t="shared" si="28"/>
        <v>101761</v>
      </c>
      <c r="AE121" s="118">
        <f>+AE104-AE119</f>
        <v>1696120</v>
      </c>
      <c r="AF121" s="118">
        <f t="shared" si="28"/>
        <v>252648</v>
      </c>
      <c r="AG121" s="118">
        <f t="shared" si="28"/>
        <v>73188</v>
      </c>
      <c r="AH121" s="118">
        <f t="shared" si="28"/>
        <v>1027394</v>
      </c>
      <c r="AI121" s="118">
        <f t="shared" si="28"/>
        <v>32901</v>
      </c>
      <c r="AJ121" s="118">
        <f t="shared" si="28"/>
        <v>93146</v>
      </c>
      <c r="AK121" s="118">
        <f t="shared" si="28"/>
        <v>429367</v>
      </c>
      <c r="AL121" s="118">
        <f t="shared" si="28"/>
        <v>60872</v>
      </c>
      <c r="AM121" s="118">
        <f t="shared" si="28"/>
        <v>38846</v>
      </c>
      <c r="AN121" s="118">
        <f t="shared" si="28"/>
        <v>5556327</v>
      </c>
      <c r="AO121" s="118">
        <f t="shared" si="28"/>
        <v>5916259</v>
      </c>
      <c r="AP121" s="118">
        <f t="shared" si="28"/>
        <v>1299642</v>
      </c>
      <c r="AQ121" s="118">
        <f t="shared" si="28"/>
        <v>558305</v>
      </c>
      <c r="AR121" s="118">
        <f t="shared" si="28"/>
        <v>76526</v>
      </c>
      <c r="AS121" s="118">
        <f t="shared" si="28"/>
        <v>1892283</v>
      </c>
      <c r="AT121" s="118"/>
      <c r="AU121" s="120">
        <f>SUM(C121:AS121)</f>
        <v>105398494</v>
      </c>
      <c r="AW121" s="120"/>
      <c r="AX121" s="116"/>
    </row>
    <row r="122" spans="1:50" s="141" customFormat="1" ht="11.25" customHeight="1">
      <c r="A122" s="152"/>
      <c r="B122" s="152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20"/>
      <c r="AW122" s="120"/>
      <c r="AX122" s="116"/>
    </row>
    <row r="123" spans="3:50" s="135" customFormat="1" ht="11.25" customHeight="1"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3"/>
      <c r="AJ123" s="116"/>
      <c r="AX123" s="116"/>
    </row>
    <row r="124" spans="1:50" s="135" customFormat="1" ht="15.75" customHeight="1">
      <c r="A124" s="144" t="s">
        <v>343</v>
      </c>
      <c r="B124" s="144"/>
      <c r="T124" s="125"/>
      <c r="U124" s="125"/>
      <c r="V124" s="125"/>
      <c r="W124" s="125"/>
      <c r="AX124" s="116"/>
    </row>
    <row r="125" spans="1:39" ht="11.25" customHeight="1" hidden="1" outlineLevel="1">
      <c r="A125" s="136" t="s">
        <v>279</v>
      </c>
      <c r="B125" s="136"/>
      <c r="C125" s="121"/>
      <c r="D125" s="121"/>
      <c r="E125" s="121"/>
      <c r="F125" s="13"/>
      <c r="G125" s="121"/>
      <c r="H125" s="121"/>
      <c r="I125" s="121"/>
      <c r="J125" s="121"/>
      <c r="K125" s="121"/>
      <c r="N125" s="121"/>
      <c r="O125" s="121"/>
      <c r="S125" s="121"/>
      <c r="X125" s="121"/>
      <c r="Y125" s="121"/>
      <c r="Z125" s="121"/>
      <c r="AA125" s="121"/>
      <c r="AH125" s="121"/>
      <c r="AI125" s="13"/>
      <c r="AJ125" s="13"/>
      <c r="AK125" s="13"/>
      <c r="AL125" s="13"/>
      <c r="AM125" s="13"/>
    </row>
    <row r="126" spans="1:47" ht="11.25" customHeight="1" hidden="1" outlineLevel="1">
      <c r="A126" s="117" t="s">
        <v>280</v>
      </c>
      <c r="B126" s="117"/>
      <c r="C126" s="124">
        <v>365506</v>
      </c>
      <c r="D126" s="124">
        <v>221897</v>
      </c>
      <c r="E126" s="124">
        <v>75746</v>
      </c>
      <c r="F126" s="124">
        <v>517728</v>
      </c>
      <c r="G126" s="124">
        <v>82289</v>
      </c>
      <c r="H126" s="124">
        <v>141145</v>
      </c>
      <c r="I126" s="124">
        <v>-2875</v>
      </c>
      <c r="J126" s="124">
        <v>8101</v>
      </c>
      <c r="K126" s="124">
        <v>232810</v>
      </c>
      <c r="L126" s="124">
        <v>32181</v>
      </c>
      <c r="M126" s="124">
        <v>35015</v>
      </c>
      <c r="N126" s="124">
        <v>19187</v>
      </c>
      <c r="O126" s="124">
        <v>29403</v>
      </c>
      <c r="P126" s="124">
        <v>2011</v>
      </c>
      <c r="Q126" s="124">
        <v>28503</v>
      </c>
      <c r="R126" s="124">
        <v>95422</v>
      </c>
      <c r="S126" s="124">
        <v>2289012</v>
      </c>
      <c r="T126" s="13">
        <v>402390</v>
      </c>
      <c r="U126" s="13">
        <v>275926</v>
      </c>
      <c r="V126" s="13">
        <v>1181977</v>
      </c>
      <c r="W126" s="13">
        <v>1777352</v>
      </c>
      <c r="X126" s="124">
        <v>362226</v>
      </c>
      <c r="Y126" s="124">
        <v>273070</v>
      </c>
      <c r="Z126" s="124">
        <v>41602</v>
      </c>
      <c r="AA126" s="124">
        <v>3071</v>
      </c>
      <c r="AB126" s="124">
        <v>93013</v>
      </c>
      <c r="AC126" s="125">
        <v>4857</v>
      </c>
      <c r="AD126" s="125">
        <v>17474</v>
      </c>
      <c r="AE126" s="124">
        <v>147758</v>
      </c>
      <c r="AF126" s="125">
        <v>16459</v>
      </c>
      <c r="AG126" s="124">
        <v>3453</v>
      </c>
      <c r="AH126" s="124">
        <v>165385</v>
      </c>
      <c r="AI126" s="13">
        <v>6091</v>
      </c>
      <c r="AJ126" s="13">
        <v>14685</v>
      </c>
      <c r="AK126" s="13">
        <v>70641</v>
      </c>
      <c r="AL126" s="13">
        <v>11958</v>
      </c>
      <c r="AM126" s="125">
        <v>7886</v>
      </c>
      <c r="AN126" s="116">
        <v>1464098</v>
      </c>
      <c r="AO126" s="116">
        <v>711946</v>
      </c>
      <c r="AP126" s="116">
        <v>194901</v>
      </c>
      <c r="AQ126" s="116">
        <v>376258</v>
      </c>
      <c r="AR126" s="116">
        <v>8922</v>
      </c>
      <c r="AS126" s="116">
        <v>49829</v>
      </c>
      <c r="AU126" s="116">
        <f>SUM(C126:AS126)</f>
        <v>11856309</v>
      </c>
    </row>
    <row r="127" spans="1:47" ht="11.25" customHeight="1" hidden="1" outlineLevel="1">
      <c r="A127" s="117" t="s">
        <v>281</v>
      </c>
      <c r="B127" s="117"/>
      <c r="C127" s="124">
        <v>42851</v>
      </c>
      <c r="D127" s="124">
        <v>7014</v>
      </c>
      <c r="E127" s="124">
        <v>25534</v>
      </c>
      <c r="F127" s="124">
        <v>195351</v>
      </c>
      <c r="G127" s="124">
        <v>3846</v>
      </c>
      <c r="H127" s="124">
        <v>44758</v>
      </c>
      <c r="I127" s="124">
        <v>2733</v>
      </c>
      <c r="J127" s="124">
        <v>15648</v>
      </c>
      <c r="K127" s="124">
        <v>97670</v>
      </c>
      <c r="L127" s="124">
        <v>2665</v>
      </c>
      <c r="M127" s="124">
        <v>3580</v>
      </c>
      <c r="N127" s="124">
        <v>2127</v>
      </c>
      <c r="O127" s="124">
        <v>3090</v>
      </c>
      <c r="P127" s="124">
        <v>256</v>
      </c>
      <c r="Q127" s="124">
        <v>0</v>
      </c>
      <c r="R127" s="124">
        <v>0</v>
      </c>
      <c r="S127" s="124">
        <v>59404</v>
      </c>
      <c r="T127" s="13">
        <v>5990</v>
      </c>
      <c r="U127" s="13">
        <v>337614</v>
      </c>
      <c r="V127" s="13">
        <v>87717</v>
      </c>
      <c r="W127" s="13">
        <v>374399</v>
      </c>
      <c r="X127" s="124">
        <v>28895</v>
      </c>
      <c r="Y127" s="124">
        <v>96913</v>
      </c>
      <c r="Z127" s="124">
        <v>775</v>
      </c>
      <c r="AA127" s="124">
        <v>114</v>
      </c>
      <c r="AB127" s="124">
        <v>48242</v>
      </c>
      <c r="AC127" s="125">
        <v>18612</v>
      </c>
      <c r="AD127" s="125">
        <v>16511</v>
      </c>
      <c r="AE127" s="124">
        <v>64896</v>
      </c>
      <c r="AF127" s="125">
        <v>1958</v>
      </c>
      <c r="AG127" s="124">
        <v>417</v>
      </c>
      <c r="AH127" s="124">
        <v>19456</v>
      </c>
      <c r="AI127" s="13">
        <v>78</v>
      </c>
      <c r="AJ127" s="13">
        <v>40</v>
      </c>
      <c r="AK127" s="13">
        <v>1236</v>
      </c>
      <c r="AL127" s="13">
        <v>429</v>
      </c>
      <c r="AM127" s="125">
        <v>2993</v>
      </c>
      <c r="AN127" s="116">
        <v>-26951</v>
      </c>
      <c r="AO127" s="116">
        <v>-46813</v>
      </c>
      <c r="AP127" s="116">
        <v>-1808</v>
      </c>
      <c r="AQ127" s="116">
        <v>30070</v>
      </c>
      <c r="AR127" s="116">
        <v>0</v>
      </c>
      <c r="AS127" s="116">
        <v>148</v>
      </c>
      <c r="AU127" s="116">
        <f aca="true" t="shared" si="29" ref="AU127:AU135">SUM(C127:AS127)</f>
        <v>1568458</v>
      </c>
    </row>
    <row r="128" spans="1:47" ht="11.25" customHeight="1" hidden="1" outlineLevel="1">
      <c r="A128" s="117" t="s">
        <v>282</v>
      </c>
      <c r="B128" s="117"/>
      <c r="C128" s="124">
        <v>0</v>
      </c>
      <c r="D128" s="124">
        <v>0</v>
      </c>
      <c r="E128" s="124">
        <v>0</v>
      </c>
      <c r="F128" s="124">
        <v>0</v>
      </c>
      <c r="G128" s="124">
        <v>9780</v>
      </c>
      <c r="H128" s="124">
        <v>32263</v>
      </c>
      <c r="I128" s="124">
        <v>0</v>
      </c>
      <c r="J128" s="124">
        <v>0</v>
      </c>
      <c r="K128" s="124">
        <v>0</v>
      </c>
      <c r="L128" s="124">
        <v>0</v>
      </c>
      <c r="M128" s="124">
        <v>0</v>
      </c>
      <c r="N128" s="124">
        <v>0</v>
      </c>
      <c r="O128" s="124">
        <v>0</v>
      </c>
      <c r="P128" s="13">
        <v>0</v>
      </c>
      <c r="Q128" s="13">
        <v>0</v>
      </c>
      <c r="R128" s="13">
        <v>0</v>
      </c>
      <c r="S128" s="124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25">
        <v>0</v>
      </c>
      <c r="AD128" s="125">
        <v>0</v>
      </c>
      <c r="AE128" s="124">
        <v>0</v>
      </c>
      <c r="AF128" s="125">
        <v>0</v>
      </c>
      <c r="AG128" s="124">
        <v>0</v>
      </c>
      <c r="AH128" s="124">
        <v>0</v>
      </c>
      <c r="AI128" s="13">
        <v>0</v>
      </c>
      <c r="AJ128" s="13">
        <v>0</v>
      </c>
      <c r="AK128" s="13">
        <v>0</v>
      </c>
      <c r="AL128" s="13">
        <v>0</v>
      </c>
      <c r="AM128" s="125">
        <v>0</v>
      </c>
      <c r="AN128" s="116">
        <v>0</v>
      </c>
      <c r="AO128" s="116">
        <v>7219</v>
      </c>
      <c r="AP128" s="116">
        <v>4764</v>
      </c>
      <c r="AQ128" s="116">
        <v>0</v>
      </c>
      <c r="AR128" s="116">
        <v>0</v>
      </c>
      <c r="AS128" s="116">
        <v>0</v>
      </c>
      <c r="AU128" s="116">
        <f t="shared" si="29"/>
        <v>54026</v>
      </c>
    </row>
    <row r="129" spans="1:47" ht="11.25" customHeight="1" hidden="1" outlineLevel="1">
      <c r="A129" s="117" t="s">
        <v>283</v>
      </c>
      <c r="B129" s="117"/>
      <c r="C129" s="124">
        <v>0</v>
      </c>
      <c r="D129" s="124">
        <v>0</v>
      </c>
      <c r="E129" s="124">
        <v>0</v>
      </c>
      <c r="F129" s="124">
        <v>181243</v>
      </c>
      <c r="G129" s="124">
        <v>0</v>
      </c>
      <c r="H129" s="124">
        <v>0</v>
      </c>
      <c r="I129" s="124">
        <v>0</v>
      </c>
      <c r="J129" s="124">
        <v>33736</v>
      </c>
      <c r="K129" s="124">
        <v>210568</v>
      </c>
      <c r="L129" s="124">
        <v>5747</v>
      </c>
      <c r="M129" s="124">
        <v>7718</v>
      </c>
      <c r="N129" s="124">
        <v>4584</v>
      </c>
      <c r="O129" s="124">
        <v>6662</v>
      </c>
      <c r="P129" s="124">
        <v>553</v>
      </c>
      <c r="Q129" s="124">
        <v>0</v>
      </c>
      <c r="R129" s="13">
        <v>0</v>
      </c>
      <c r="S129" s="124">
        <v>1091248</v>
      </c>
      <c r="T129" s="13">
        <v>57207</v>
      </c>
      <c r="U129" s="13">
        <v>0</v>
      </c>
      <c r="V129" s="13">
        <v>68676</v>
      </c>
      <c r="W129" s="13">
        <v>379288</v>
      </c>
      <c r="X129" s="124">
        <v>46578</v>
      </c>
      <c r="Y129" s="124">
        <v>0</v>
      </c>
      <c r="Z129" s="13">
        <v>0</v>
      </c>
      <c r="AA129" s="13">
        <v>0</v>
      </c>
      <c r="AB129" s="13">
        <v>35703</v>
      </c>
      <c r="AC129" s="125">
        <v>6628</v>
      </c>
      <c r="AD129" s="125">
        <v>0</v>
      </c>
      <c r="AE129" s="124">
        <v>161007</v>
      </c>
      <c r="AF129" s="125">
        <v>3643</v>
      </c>
      <c r="AG129" s="125">
        <v>0</v>
      </c>
      <c r="AH129" s="124">
        <v>28616</v>
      </c>
      <c r="AI129" s="13">
        <v>0</v>
      </c>
      <c r="AJ129" s="13">
        <v>0</v>
      </c>
      <c r="AK129" s="13">
        <v>3862</v>
      </c>
      <c r="AL129" s="13">
        <v>0</v>
      </c>
      <c r="AM129" s="125">
        <v>0</v>
      </c>
      <c r="AN129" s="116">
        <v>3750</v>
      </c>
      <c r="AO129" s="116">
        <v>2323932</v>
      </c>
      <c r="AP129" s="116">
        <v>644160</v>
      </c>
      <c r="AQ129" s="116">
        <v>0</v>
      </c>
      <c r="AR129" s="116">
        <v>0</v>
      </c>
      <c r="AS129" s="116">
        <v>27114</v>
      </c>
      <c r="AU129" s="116">
        <f t="shared" si="29"/>
        <v>5332223</v>
      </c>
    </row>
    <row r="130" spans="1:47" ht="11.25" customHeight="1" hidden="1" outlineLevel="1">
      <c r="A130" s="117" t="s">
        <v>284</v>
      </c>
      <c r="B130" s="117"/>
      <c r="C130" s="124">
        <v>73573</v>
      </c>
      <c r="D130" s="124">
        <v>6184</v>
      </c>
      <c r="E130" s="124">
        <v>0</v>
      </c>
      <c r="F130" s="124">
        <v>235292</v>
      </c>
      <c r="G130" s="124">
        <v>88031</v>
      </c>
      <c r="H130" s="124">
        <v>23494</v>
      </c>
      <c r="I130" s="124">
        <v>0</v>
      </c>
      <c r="J130" s="124">
        <v>5741</v>
      </c>
      <c r="K130" s="124">
        <v>35836</v>
      </c>
      <c r="L130" s="124">
        <v>978</v>
      </c>
      <c r="M130" s="124">
        <v>1314</v>
      </c>
      <c r="N130" s="124">
        <v>780</v>
      </c>
      <c r="O130" s="124">
        <v>1134</v>
      </c>
      <c r="P130" s="124">
        <v>94</v>
      </c>
      <c r="Q130" s="124">
        <v>192845</v>
      </c>
      <c r="R130" s="13">
        <v>645610</v>
      </c>
      <c r="S130" s="124">
        <v>8428115</v>
      </c>
      <c r="T130" s="13">
        <v>538146</v>
      </c>
      <c r="U130" s="13">
        <v>0</v>
      </c>
      <c r="V130" s="13">
        <v>1734019</v>
      </c>
      <c r="W130" s="13">
        <v>4707683</v>
      </c>
      <c r="X130" s="124">
        <v>865151</v>
      </c>
      <c r="Y130" s="124">
        <v>0</v>
      </c>
      <c r="Z130" s="13">
        <v>0</v>
      </c>
      <c r="AA130" s="124">
        <v>0</v>
      </c>
      <c r="AB130" s="124">
        <v>0</v>
      </c>
      <c r="AC130" s="125">
        <v>18083</v>
      </c>
      <c r="AD130" s="125">
        <v>62523</v>
      </c>
      <c r="AE130" s="124">
        <v>68292</v>
      </c>
      <c r="AF130" s="125">
        <v>0</v>
      </c>
      <c r="AG130" s="125">
        <v>25470</v>
      </c>
      <c r="AH130" s="124">
        <v>0</v>
      </c>
      <c r="AI130" s="13">
        <v>6518</v>
      </c>
      <c r="AJ130" s="13">
        <v>33235</v>
      </c>
      <c r="AK130" s="13">
        <v>116180</v>
      </c>
      <c r="AL130" s="13">
        <v>12852</v>
      </c>
      <c r="AM130" s="125">
        <v>0</v>
      </c>
      <c r="AN130" s="116">
        <v>1365502</v>
      </c>
      <c r="AO130" s="116">
        <v>371</v>
      </c>
      <c r="AP130" s="116">
        <v>3531</v>
      </c>
      <c r="AQ130" s="116">
        <v>0</v>
      </c>
      <c r="AR130" s="116">
        <v>0</v>
      </c>
      <c r="AS130" s="116">
        <v>1735625</v>
      </c>
      <c r="AU130" s="116">
        <f t="shared" si="29"/>
        <v>21032202</v>
      </c>
    </row>
    <row r="131" spans="1:47" ht="11.25" customHeight="1" hidden="1" outlineLevel="1">
      <c r="A131" s="117" t="s">
        <v>285</v>
      </c>
      <c r="B131" s="117"/>
      <c r="C131" s="124">
        <v>0</v>
      </c>
      <c r="D131" s="124">
        <v>0</v>
      </c>
      <c r="E131" s="124">
        <v>0</v>
      </c>
      <c r="F131" s="124">
        <v>49372</v>
      </c>
      <c r="G131" s="124">
        <v>1009</v>
      </c>
      <c r="H131" s="124">
        <v>19172</v>
      </c>
      <c r="I131" s="124">
        <v>0</v>
      </c>
      <c r="J131" s="124">
        <v>2625</v>
      </c>
      <c r="K131" s="124">
        <v>16383</v>
      </c>
      <c r="L131" s="124">
        <v>447</v>
      </c>
      <c r="M131" s="124">
        <v>601</v>
      </c>
      <c r="N131" s="124">
        <v>357</v>
      </c>
      <c r="O131" s="124">
        <v>518</v>
      </c>
      <c r="P131" s="124">
        <v>43</v>
      </c>
      <c r="Q131" s="124">
        <v>371188</v>
      </c>
      <c r="R131" s="13">
        <v>1242671</v>
      </c>
      <c r="S131" s="124">
        <v>4571483</v>
      </c>
      <c r="T131" s="13">
        <v>240106</v>
      </c>
      <c r="U131" s="13">
        <v>0</v>
      </c>
      <c r="V131" s="13">
        <v>221316</v>
      </c>
      <c r="W131" s="13">
        <v>75793</v>
      </c>
      <c r="X131" s="13">
        <v>6205</v>
      </c>
      <c r="Y131" s="13">
        <v>0</v>
      </c>
      <c r="Z131" s="13">
        <v>0</v>
      </c>
      <c r="AA131" s="13">
        <v>0</v>
      </c>
      <c r="AB131" s="13">
        <v>37557</v>
      </c>
      <c r="AC131" s="125">
        <v>0</v>
      </c>
      <c r="AD131" s="125">
        <v>0</v>
      </c>
      <c r="AE131" s="124">
        <v>0</v>
      </c>
      <c r="AF131" s="125">
        <v>0</v>
      </c>
      <c r="AG131" s="125">
        <v>0</v>
      </c>
      <c r="AH131" s="125">
        <v>0</v>
      </c>
      <c r="AI131" s="13">
        <v>3025</v>
      </c>
      <c r="AJ131" s="13">
        <v>4895</v>
      </c>
      <c r="AK131" s="13">
        <v>8076</v>
      </c>
      <c r="AL131" s="13">
        <v>146</v>
      </c>
      <c r="AM131" s="125">
        <v>0</v>
      </c>
      <c r="AN131" s="116">
        <v>0</v>
      </c>
      <c r="AO131" s="116">
        <v>0</v>
      </c>
      <c r="AP131" s="116">
        <v>0</v>
      </c>
      <c r="AQ131" s="116">
        <v>0</v>
      </c>
      <c r="AR131" s="116">
        <v>0</v>
      </c>
      <c r="AS131" s="116">
        <v>0</v>
      </c>
      <c r="AU131" s="116">
        <f t="shared" si="29"/>
        <v>6872988</v>
      </c>
    </row>
    <row r="132" spans="1:47" ht="11.25" customHeight="1" hidden="1" outlineLevel="1">
      <c r="A132" s="117" t="s">
        <v>286</v>
      </c>
      <c r="B132" s="117"/>
      <c r="C132" s="124">
        <v>0</v>
      </c>
      <c r="D132" s="124">
        <v>0</v>
      </c>
      <c r="E132" s="124">
        <v>0</v>
      </c>
      <c r="F132" s="124">
        <v>0</v>
      </c>
      <c r="G132" s="124">
        <v>0</v>
      </c>
      <c r="H132" s="124">
        <v>0</v>
      </c>
      <c r="I132" s="124">
        <v>0</v>
      </c>
      <c r="J132" s="124">
        <v>0</v>
      </c>
      <c r="K132" s="124">
        <v>0</v>
      </c>
      <c r="L132" s="124">
        <v>0</v>
      </c>
      <c r="M132" s="124">
        <v>0</v>
      </c>
      <c r="N132" s="124">
        <v>0</v>
      </c>
      <c r="O132" s="124">
        <v>0</v>
      </c>
      <c r="P132" s="13">
        <v>0</v>
      </c>
      <c r="Q132" s="13">
        <v>0</v>
      </c>
      <c r="R132" s="13">
        <v>0</v>
      </c>
      <c r="S132" s="124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25">
        <v>0</v>
      </c>
      <c r="AD132" s="125">
        <v>0</v>
      </c>
      <c r="AE132" s="124">
        <v>9011</v>
      </c>
      <c r="AF132" s="125">
        <v>0</v>
      </c>
      <c r="AG132" s="125">
        <v>0</v>
      </c>
      <c r="AH132" s="125">
        <v>0</v>
      </c>
      <c r="AI132" s="13">
        <v>0</v>
      </c>
      <c r="AJ132" s="13">
        <v>0</v>
      </c>
      <c r="AK132" s="13">
        <v>0</v>
      </c>
      <c r="AL132" s="13">
        <v>0</v>
      </c>
      <c r="AM132" s="125">
        <v>0</v>
      </c>
      <c r="AN132" s="116">
        <v>0</v>
      </c>
      <c r="AO132" s="116">
        <v>0</v>
      </c>
      <c r="AP132" s="116">
        <v>0</v>
      </c>
      <c r="AQ132" s="116">
        <v>0</v>
      </c>
      <c r="AR132" s="116">
        <v>0</v>
      </c>
      <c r="AS132" s="116">
        <v>0</v>
      </c>
      <c r="AU132" s="116">
        <f t="shared" si="29"/>
        <v>9011</v>
      </c>
    </row>
    <row r="133" spans="1:47" ht="11.25" customHeight="1" hidden="1" outlineLevel="1">
      <c r="A133" s="117" t="s">
        <v>287</v>
      </c>
      <c r="B133" s="117"/>
      <c r="C133" s="124">
        <v>0</v>
      </c>
      <c r="D133" s="124">
        <v>0</v>
      </c>
      <c r="E133" s="124">
        <v>0</v>
      </c>
      <c r="F133" s="124">
        <v>0</v>
      </c>
      <c r="G133" s="124">
        <v>0</v>
      </c>
      <c r="H133" s="124">
        <v>0</v>
      </c>
      <c r="I133" s="124">
        <v>0</v>
      </c>
      <c r="J133" s="124">
        <v>0</v>
      </c>
      <c r="K133" s="124">
        <v>0</v>
      </c>
      <c r="L133" s="124">
        <v>0</v>
      </c>
      <c r="M133" s="124">
        <v>0</v>
      </c>
      <c r="N133" s="124">
        <v>0</v>
      </c>
      <c r="O133" s="124">
        <v>0</v>
      </c>
      <c r="P133" s="13">
        <v>0</v>
      </c>
      <c r="Q133" s="13">
        <v>0</v>
      </c>
      <c r="R133" s="13">
        <v>0</v>
      </c>
      <c r="S133" s="124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25">
        <v>0</v>
      </c>
      <c r="AD133" s="125">
        <v>0</v>
      </c>
      <c r="AE133" s="124">
        <v>0</v>
      </c>
      <c r="AF133" s="125">
        <v>0</v>
      </c>
      <c r="AG133" s="125">
        <v>0</v>
      </c>
      <c r="AH133" s="124">
        <v>0</v>
      </c>
      <c r="AI133" s="13">
        <v>0</v>
      </c>
      <c r="AJ133" s="13">
        <v>0</v>
      </c>
      <c r="AK133" s="13">
        <v>0</v>
      </c>
      <c r="AL133" s="13">
        <v>0</v>
      </c>
      <c r="AM133" s="125">
        <v>0</v>
      </c>
      <c r="AN133" s="116">
        <v>0</v>
      </c>
      <c r="AO133" s="116">
        <v>0</v>
      </c>
      <c r="AP133" s="116">
        <v>0</v>
      </c>
      <c r="AQ133" s="116">
        <v>0</v>
      </c>
      <c r="AR133" s="116">
        <v>0</v>
      </c>
      <c r="AS133" s="116">
        <v>0</v>
      </c>
      <c r="AU133" s="116">
        <f t="shared" si="29"/>
        <v>0</v>
      </c>
    </row>
    <row r="134" spans="1:47" ht="11.25" customHeight="1" hidden="1" outlineLevel="1">
      <c r="A134" s="117" t="s">
        <v>288</v>
      </c>
      <c r="B134" s="117"/>
      <c r="C134" s="124">
        <v>15440</v>
      </c>
      <c r="D134" s="124">
        <v>9854</v>
      </c>
      <c r="E134" s="124">
        <v>0</v>
      </c>
      <c r="F134" s="124">
        <v>0</v>
      </c>
      <c r="G134" s="124">
        <v>0</v>
      </c>
      <c r="H134" s="124">
        <v>11549</v>
      </c>
      <c r="I134" s="124">
        <v>898</v>
      </c>
      <c r="J134" s="124">
        <v>0</v>
      </c>
      <c r="K134" s="124">
        <v>0</v>
      </c>
      <c r="L134" s="124">
        <v>0</v>
      </c>
      <c r="M134" s="124">
        <v>0</v>
      </c>
      <c r="N134" s="124">
        <v>0</v>
      </c>
      <c r="O134" s="124">
        <v>0</v>
      </c>
      <c r="P134" s="13">
        <v>0</v>
      </c>
      <c r="Q134" s="13">
        <v>688</v>
      </c>
      <c r="R134" s="13">
        <v>0</v>
      </c>
      <c r="S134" s="124">
        <v>0</v>
      </c>
      <c r="T134" s="13">
        <v>0</v>
      </c>
      <c r="U134" s="13">
        <v>0</v>
      </c>
      <c r="V134" s="13">
        <v>0</v>
      </c>
      <c r="W134" s="13">
        <v>4004</v>
      </c>
      <c r="X134" s="13">
        <v>2262</v>
      </c>
      <c r="Y134" s="13">
        <v>2006</v>
      </c>
      <c r="Z134" s="124">
        <v>0</v>
      </c>
      <c r="AA134" s="13">
        <v>0</v>
      </c>
      <c r="AB134" s="124">
        <v>0</v>
      </c>
      <c r="AC134" s="125">
        <v>19510</v>
      </c>
      <c r="AD134" s="125">
        <v>9624</v>
      </c>
      <c r="AE134" s="124">
        <v>2370</v>
      </c>
      <c r="AF134" s="125">
        <v>0</v>
      </c>
      <c r="AG134" s="125">
        <v>0</v>
      </c>
      <c r="AH134" s="124">
        <v>0</v>
      </c>
      <c r="AI134" s="13">
        <v>0</v>
      </c>
      <c r="AJ134" s="13">
        <v>0</v>
      </c>
      <c r="AK134" s="13">
        <v>1476</v>
      </c>
      <c r="AL134" s="13">
        <v>-280</v>
      </c>
      <c r="AM134" s="125">
        <v>463</v>
      </c>
      <c r="AN134" s="116">
        <v>0</v>
      </c>
      <c r="AO134" s="116">
        <v>0</v>
      </c>
      <c r="AP134" s="116">
        <v>0</v>
      </c>
      <c r="AQ134" s="116">
        <v>0</v>
      </c>
      <c r="AR134" s="116">
        <v>0</v>
      </c>
      <c r="AS134" s="116">
        <v>0</v>
      </c>
      <c r="AU134" s="116">
        <f t="shared" si="29"/>
        <v>79864</v>
      </c>
    </row>
    <row r="135" spans="1:47" ht="11.25" customHeight="1" collapsed="1">
      <c r="A135" s="136" t="s">
        <v>289</v>
      </c>
      <c r="B135" s="136"/>
      <c r="C135" s="124">
        <f>SUM(C126:C134)</f>
        <v>497370</v>
      </c>
      <c r="D135" s="124">
        <f aca="true" t="shared" si="30" ref="D135:AS135">SUM(D126:D134)</f>
        <v>244949</v>
      </c>
      <c r="E135" s="124">
        <f t="shared" si="30"/>
        <v>101280</v>
      </c>
      <c r="F135" s="124">
        <f t="shared" si="30"/>
        <v>1178986</v>
      </c>
      <c r="G135" s="124">
        <f t="shared" si="30"/>
        <v>184955</v>
      </c>
      <c r="H135" s="124">
        <f t="shared" si="30"/>
        <v>272381</v>
      </c>
      <c r="I135" s="124">
        <f t="shared" si="30"/>
        <v>756</v>
      </c>
      <c r="J135" s="124">
        <f t="shared" si="30"/>
        <v>65851</v>
      </c>
      <c r="K135" s="124">
        <f t="shared" si="30"/>
        <v>593267</v>
      </c>
      <c r="L135" s="124">
        <f t="shared" si="30"/>
        <v>42018</v>
      </c>
      <c r="M135" s="124">
        <f t="shared" si="30"/>
        <v>48228</v>
      </c>
      <c r="N135" s="124">
        <f t="shared" si="30"/>
        <v>27035</v>
      </c>
      <c r="O135" s="124">
        <f t="shared" si="30"/>
        <v>40807</v>
      </c>
      <c r="P135" s="124">
        <f t="shared" si="30"/>
        <v>2957</v>
      </c>
      <c r="Q135" s="124">
        <f t="shared" si="30"/>
        <v>593224</v>
      </c>
      <c r="R135" s="124">
        <f t="shared" si="30"/>
        <v>1983703</v>
      </c>
      <c r="S135" s="124">
        <f t="shared" si="30"/>
        <v>16439262</v>
      </c>
      <c r="T135" s="124">
        <f t="shared" si="30"/>
        <v>1243839</v>
      </c>
      <c r="U135" s="124">
        <f t="shared" si="30"/>
        <v>613540</v>
      </c>
      <c r="V135" s="124">
        <f t="shared" si="30"/>
        <v>3293705</v>
      </c>
      <c r="W135" s="124">
        <f t="shared" si="30"/>
        <v>7318519</v>
      </c>
      <c r="X135" s="124">
        <f t="shared" si="30"/>
        <v>1311317</v>
      </c>
      <c r="Y135" s="124">
        <f t="shared" si="30"/>
        <v>371989</v>
      </c>
      <c r="Z135" s="124">
        <f t="shared" si="30"/>
        <v>42377</v>
      </c>
      <c r="AA135" s="124">
        <f t="shared" si="30"/>
        <v>3185</v>
      </c>
      <c r="AB135" s="124">
        <f t="shared" si="30"/>
        <v>214515</v>
      </c>
      <c r="AC135" s="124">
        <f t="shared" si="30"/>
        <v>67690</v>
      </c>
      <c r="AD135" s="124">
        <f t="shared" si="30"/>
        <v>106132</v>
      </c>
      <c r="AE135" s="124">
        <f t="shared" si="30"/>
        <v>453334</v>
      </c>
      <c r="AF135" s="124">
        <f t="shared" si="30"/>
        <v>22060</v>
      </c>
      <c r="AG135" s="124">
        <f t="shared" si="30"/>
        <v>29340</v>
      </c>
      <c r="AH135" s="124">
        <f t="shared" si="30"/>
        <v>213457</v>
      </c>
      <c r="AI135" s="124">
        <f t="shared" si="30"/>
        <v>15712</v>
      </c>
      <c r="AJ135" s="124">
        <f t="shared" si="30"/>
        <v>52855</v>
      </c>
      <c r="AK135" s="124">
        <f t="shared" si="30"/>
        <v>201471</v>
      </c>
      <c r="AL135" s="124">
        <f t="shared" si="30"/>
        <v>25105</v>
      </c>
      <c r="AM135" s="124">
        <f t="shared" si="30"/>
        <v>11342</v>
      </c>
      <c r="AN135" s="124">
        <f t="shared" si="30"/>
        <v>2806399</v>
      </c>
      <c r="AO135" s="124">
        <f t="shared" si="30"/>
        <v>2996655</v>
      </c>
      <c r="AP135" s="124">
        <f t="shared" si="30"/>
        <v>845548</v>
      </c>
      <c r="AQ135" s="124">
        <f t="shared" si="30"/>
        <v>406328</v>
      </c>
      <c r="AR135" s="124">
        <f t="shared" si="30"/>
        <v>8922</v>
      </c>
      <c r="AS135" s="124">
        <f t="shared" si="30"/>
        <v>1812716</v>
      </c>
      <c r="AT135" s="124"/>
      <c r="AU135" s="116">
        <f t="shared" si="29"/>
        <v>46805081</v>
      </c>
    </row>
    <row r="136" spans="1:39" ht="11.25" customHeight="1">
      <c r="A136" s="117"/>
      <c r="B136" s="117"/>
      <c r="C136" s="124"/>
      <c r="D136" s="124"/>
      <c r="E136" s="124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6"/>
      <c r="U136" s="126"/>
      <c r="V136" s="126"/>
      <c r="W136" s="126"/>
      <c r="X136" s="127"/>
      <c r="Y136" s="127"/>
      <c r="Z136" s="127"/>
      <c r="AA136" s="127"/>
      <c r="AB136" s="127"/>
      <c r="AE136" s="127"/>
      <c r="AG136" s="127"/>
      <c r="AH136" s="127"/>
      <c r="AI136" s="13"/>
      <c r="AJ136" s="13"/>
      <c r="AK136" s="13"/>
      <c r="AL136" s="13"/>
      <c r="AM136" s="125"/>
    </row>
    <row r="137" spans="1:39" ht="11.25" customHeight="1" hidden="1" outlineLevel="1">
      <c r="A137" s="136" t="s">
        <v>290</v>
      </c>
      <c r="B137" s="136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6"/>
      <c r="U137" s="126"/>
      <c r="V137" s="126"/>
      <c r="W137" s="126"/>
      <c r="X137" s="124"/>
      <c r="Y137" s="124"/>
      <c r="Z137" s="124"/>
      <c r="AA137" s="124"/>
      <c r="AB137" s="124"/>
      <c r="AC137" s="125"/>
      <c r="AD137" s="125"/>
      <c r="AE137" s="124"/>
      <c r="AF137" s="125"/>
      <c r="AG137" s="124"/>
      <c r="AH137" s="124"/>
      <c r="AI137" s="13"/>
      <c r="AJ137" s="13"/>
      <c r="AK137" s="13"/>
      <c r="AL137" s="13"/>
      <c r="AM137" s="125"/>
    </row>
    <row r="138" spans="1:47" ht="11.25" customHeight="1" hidden="1" outlineLevel="1">
      <c r="A138" s="117" t="s">
        <v>235</v>
      </c>
      <c r="B138" s="117"/>
      <c r="C138" s="124">
        <v>17591</v>
      </c>
      <c r="D138" s="124">
        <v>8102</v>
      </c>
      <c r="E138" s="124">
        <v>28148</v>
      </c>
      <c r="F138" s="124">
        <v>27875</v>
      </c>
      <c r="G138" s="124">
        <v>2300</v>
      </c>
      <c r="H138" s="124">
        <v>22170</v>
      </c>
      <c r="I138" s="124">
        <v>756</v>
      </c>
      <c r="J138" s="124">
        <v>5177</v>
      </c>
      <c r="K138" s="124">
        <v>37263</v>
      </c>
      <c r="L138" s="124">
        <v>0</v>
      </c>
      <c r="M138" s="124">
        <v>0</v>
      </c>
      <c r="N138" s="124">
        <v>0</v>
      </c>
      <c r="O138" s="124">
        <v>500</v>
      </c>
      <c r="P138" s="124">
        <v>0</v>
      </c>
      <c r="Q138" s="124">
        <v>4188</v>
      </c>
      <c r="R138" s="124">
        <v>14022</v>
      </c>
      <c r="S138" s="124">
        <v>149061</v>
      </c>
      <c r="T138" s="124">
        <v>46021</v>
      </c>
      <c r="U138" s="124">
        <v>179110</v>
      </c>
      <c r="V138" s="124">
        <v>6619</v>
      </c>
      <c r="W138" s="124">
        <v>126125</v>
      </c>
      <c r="X138" s="124">
        <v>86698</v>
      </c>
      <c r="Y138" s="124">
        <v>92963</v>
      </c>
      <c r="Z138" s="124">
        <v>2238</v>
      </c>
      <c r="AA138" s="124">
        <v>0</v>
      </c>
      <c r="AB138" s="124">
        <v>752</v>
      </c>
      <c r="AC138" s="125">
        <v>0</v>
      </c>
      <c r="AD138" s="125">
        <v>7</v>
      </c>
      <c r="AE138" s="124">
        <v>37803</v>
      </c>
      <c r="AF138" s="125">
        <v>1840</v>
      </c>
      <c r="AG138" s="124">
        <v>4</v>
      </c>
      <c r="AH138" s="124">
        <v>3128</v>
      </c>
      <c r="AI138" s="13">
        <v>354</v>
      </c>
      <c r="AJ138" s="13">
        <v>2</v>
      </c>
      <c r="AK138" s="13">
        <v>3104</v>
      </c>
      <c r="AL138" s="13">
        <v>2390</v>
      </c>
      <c r="AM138" s="125">
        <v>3572</v>
      </c>
      <c r="AN138" s="116">
        <v>6771</v>
      </c>
      <c r="AO138" s="116">
        <v>35628</v>
      </c>
      <c r="AP138" s="116">
        <v>99851</v>
      </c>
      <c r="AQ138" s="116">
        <v>8718</v>
      </c>
      <c r="AR138" s="116">
        <v>0</v>
      </c>
      <c r="AS138" s="116">
        <v>28887</v>
      </c>
      <c r="AU138" s="116">
        <f aca="true" t="shared" si="31" ref="AU138:AU143">SUM(C138:AS138)</f>
        <v>1089738</v>
      </c>
    </row>
    <row r="139" spans="1:47" ht="11.25" customHeight="1" hidden="1" outlineLevel="1">
      <c r="A139" s="117" t="s">
        <v>291</v>
      </c>
      <c r="B139" s="117"/>
      <c r="C139" s="124">
        <v>1181</v>
      </c>
      <c r="D139" s="124">
        <v>366</v>
      </c>
      <c r="E139" s="124">
        <v>10</v>
      </c>
      <c r="F139" s="124">
        <v>1164</v>
      </c>
      <c r="G139" s="124">
        <v>515</v>
      </c>
      <c r="H139" s="124">
        <v>170</v>
      </c>
      <c r="I139" s="124">
        <v>0</v>
      </c>
      <c r="J139" s="124">
        <v>266</v>
      </c>
      <c r="K139" s="124">
        <v>1660</v>
      </c>
      <c r="L139" s="124">
        <v>45</v>
      </c>
      <c r="M139" s="124">
        <v>61</v>
      </c>
      <c r="N139" s="124">
        <v>36</v>
      </c>
      <c r="O139" s="124">
        <v>52</v>
      </c>
      <c r="P139" s="124">
        <v>4</v>
      </c>
      <c r="Q139" s="124">
        <v>536</v>
      </c>
      <c r="R139" s="124">
        <v>1793</v>
      </c>
      <c r="S139" s="124">
        <v>128364</v>
      </c>
      <c r="T139" s="13">
        <v>7908</v>
      </c>
      <c r="U139" s="13">
        <v>0</v>
      </c>
      <c r="V139" s="13">
        <v>27</v>
      </c>
      <c r="W139" s="13">
        <v>198</v>
      </c>
      <c r="X139" s="124">
        <v>22</v>
      </c>
      <c r="Y139" s="124">
        <v>0</v>
      </c>
      <c r="Z139" s="124">
        <v>0</v>
      </c>
      <c r="AA139" s="124">
        <v>0</v>
      </c>
      <c r="AB139" s="124">
        <v>1214</v>
      </c>
      <c r="AC139" s="13">
        <v>362</v>
      </c>
      <c r="AD139" s="125">
        <v>242</v>
      </c>
      <c r="AE139" s="124">
        <v>2647</v>
      </c>
      <c r="AF139" s="125">
        <v>219</v>
      </c>
      <c r="AG139" s="124">
        <v>4</v>
      </c>
      <c r="AH139" s="124">
        <v>0</v>
      </c>
      <c r="AI139" s="13">
        <v>129</v>
      </c>
      <c r="AJ139" s="13">
        <v>351</v>
      </c>
      <c r="AK139" s="13">
        <v>479</v>
      </c>
      <c r="AL139" s="13">
        <v>82</v>
      </c>
      <c r="AM139" s="125">
        <v>0</v>
      </c>
      <c r="AN139" s="116">
        <v>5538</v>
      </c>
      <c r="AO139" s="116">
        <v>7254</v>
      </c>
      <c r="AP139" s="116">
        <v>1696</v>
      </c>
      <c r="AQ139" s="116">
        <v>0</v>
      </c>
      <c r="AR139" s="116">
        <v>0</v>
      </c>
      <c r="AS139" s="116">
        <v>90</v>
      </c>
      <c r="AU139" s="116">
        <f t="shared" si="31"/>
        <v>164685</v>
      </c>
    </row>
    <row r="140" spans="1:47" ht="11.25" customHeight="1" hidden="1" outlineLevel="1">
      <c r="A140" s="117" t="s">
        <v>292</v>
      </c>
      <c r="B140" s="117"/>
      <c r="C140" s="124">
        <v>2919</v>
      </c>
      <c r="D140" s="124">
        <v>760</v>
      </c>
      <c r="E140" s="124">
        <v>466</v>
      </c>
      <c r="F140" s="124">
        <v>1082</v>
      </c>
      <c r="G140" s="124">
        <v>3528</v>
      </c>
      <c r="H140" s="124">
        <v>8067</v>
      </c>
      <c r="I140" s="124">
        <v>0</v>
      </c>
      <c r="J140" s="124">
        <v>266</v>
      </c>
      <c r="K140" s="124">
        <v>1660</v>
      </c>
      <c r="L140" s="124">
        <v>45</v>
      </c>
      <c r="M140" s="124">
        <v>61</v>
      </c>
      <c r="N140" s="124">
        <v>36</v>
      </c>
      <c r="O140" s="124">
        <v>53</v>
      </c>
      <c r="P140" s="124">
        <v>4</v>
      </c>
      <c r="Q140" s="124">
        <v>1088</v>
      </c>
      <c r="R140" s="124">
        <v>3641</v>
      </c>
      <c r="S140" s="124">
        <v>53527</v>
      </c>
      <c r="T140" s="13">
        <v>3594</v>
      </c>
      <c r="U140" s="13">
        <v>0</v>
      </c>
      <c r="V140" s="13">
        <v>14998</v>
      </c>
      <c r="W140" s="13">
        <v>53117</v>
      </c>
      <c r="X140" s="124">
        <v>4441</v>
      </c>
      <c r="Y140" s="124">
        <v>646</v>
      </c>
      <c r="Z140" s="124">
        <v>0</v>
      </c>
      <c r="AA140" s="124">
        <v>0</v>
      </c>
      <c r="AB140" s="124">
        <v>1534</v>
      </c>
      <c r="AC140" s="125">
        <v>458</v>
      </c>
      <c r="AD140" s="125">
        <v>306</v>
      </c>
      <c r="AE140" s="124">
        <v>6825</v>
      </c>
      <c r="AF140" s="125">
        <v>365</v>
      </c>
      <c r="AG140" s="125">
        <v>0</v>
      </c>
      <c r="AH140" s="124">
        <v>1735</v>
      </c>
      <c r="AI140" s="13">
        <v>43</v>
      </c>
      <c r="AJ140" s="13">
        <v>117</v>
      </c>
      <c r="AK140" s="13">
        <v>0</v>
      </c>
      <c r="AL140" s="13">
        <v>0</v>
      </c>
      <c r="AM140" s="125">
        <v>0</v>
      </c>
      <c r="AN140" s="116">
        <v>21581</v>
      </c>
      <c r="AO140" s="116">
        <v>26336</v>
      </c>
      <c r="AP140" s="116">
        <v>4765</v>
      </c>
      <c r="AQ140" s="116">
        <v>0</v>
      </c>
      <c r="AR140" s="116">
        <v>120</v>
      </c>
      <c r="AS140" s="116">
        <v>4534</v>
      </c>
      <c r="AU140" s="116">
        <f t="shared" si="31"/>
        <v>222718</v>
      </c>
    </row>
    <row r="141" spans="1:47" ht="11.25" customHeight="1" hidden="1" outlineLevel="1">
      <c r="A141" s="117" t="s">
        <v>293</v>
      </c>
      <c r="B141" s="117"/>
      <c r="C141" s="124">
        <v>0</v>
      </c>
      <c r="D141" s="124">
        <v>0</v>
      </c>
      <c r="E141" s="124">
        <v>0</v>
      </c>
      <c r="F141" s="124">
        <v>0</v>
      </c>
      <c r="G141" s="124">
        <v>3092</v>
      </c>
      <c r="H141" s="124">
        <v>0</v>
      </c>
      <c r="I141" s="124">
        <v>0</v>
      </c>
      <c r="J141" s="124">
        <v>0</v>
      </c>
      <c r="K141" s="124">
        <v>0</v>
      </c>
      <c r="L141" s="124">
        <v>0</v>
      </c>
      <c r="M141" s="124">
        <v>0</v>
      </c>
      <c r="N141" s="124">
        <v>0</v>
      </c>
      <c r="O141" s="124">
        <v>0</v>
      </c>
      <c r="P141" s="126">
        <v>0</v>
      </c>
      <c r="Q141" s="126">
        <v>0</v>
      </c>
      <c r="R141" s="126">
        <v>0</v>
      </c>
      <c r="S141" s="124">
        <v>0</v>
      </c>
      <c r="T141" s="126">
        <v>0</v>
      </c>
      <c r="U141" s="126">
        <v>0</v>
      </c>
      <c r="V141" s="126">
        <v>0</v>
      </c>
      <c r="W141" s="126">
        <v>0</v>
      </c>
      <c r="X141" s="126">
        <v>0</v>
      </c>
      <c r="Y141" s="126">
        <v>0</v>
      </c>
      <c r="Z141" s="124">
        <v>0</v>
      </c>
      <c r="AA141" s="124">
        <v>0</v>
      </c>
      <c r="AB141" s="124">
        <v>0</v>
      </c>
      <c r="AC141" s="124">
        <v>0</v>
      </c>
      <c r="AD141" s="124">
        <v>0</v>
      </c>
      <c r="AE141" s="124">
        <v>0</v>
      </c>
      <c r="AF141" s="125">
        <v>0</v>
      </c>
      <c r="AG141" s="125">
        <v>47</v>
      </c>
      <c r="AH141" s="125">
        <v>0</v>
      </c>
      <c r="AI141" s="13">
        <v>0</v>
      </c>
      <c r="AJ141" s="13">
        <v>0</v>
      </c>
      <c r="AK141" s="13">
        <v>0</v>
      </c>
      <c r="AL141" s="13">
        <v>0</v>
      </c>
      <c r="AM141" s="125">
        <v>0</v>
      </c>
      <c r="AN141" s="116">
        <v>0</v>
      </c>
      <c r="AO141" s="116">
        <v>0</v>
      </c>
      <c r="AP141" s="116">
        <v>0</v>
      </c>
      <c r="AQ141" s="116">
        <v>0</v>
      </c>
      <c r="AR141" s="116">
        <v>0</v>
      </c>
      <c r="AS141" s="116">
        <v>0</v>
      </c>
      <c r="AU141" s="116">
        <f t="shared" si="31"/>
        <v>3139</v>
      </c>
    </row>
    <row r="142" spans="1:47" ht="11.25" customHeight="1" hidden="1" outlineLevel="1">
      <c r="A142" s="117" t="s">
        <v>294</v>
      </c>
      <c r="B142" s="117"/>
      <c r="C142" s="124">
        <v>0</v>
      </c>
      <c r="D142" s="124">
        <v>0</v>
      </c>
      <c r="E142" s="124">
        <v>0</v>
      </c>
      <c r="F142" s="124">
        <v>0</v>
      </c>
      <c r="G142" s="124">
        <v>0</v>
      </c>
      <c r="H142" s="124">
        <v>0</v>
      </c>
      <c r="I142" s="124">
        <v>0</v>
      </c>
      <c r="J142" s="124">
        <v>1037</v>
      </c>
      <c r="K142" s="124">
        <v>6472</v>
      </c>
      <c r="L142" s="124">
        <v>177</v>
      </c>
      <c r="M142" s="124">
        <v>237</v>
      </c>
      <c r="N142" s="124">
        <v>141</v>
      </c>
      <c r="O142" s="124">
        <v>205</v>
      </c>
      <c r="P142" s="124">
        <v>16</v>
      </c>
      <c r="Q142" s="124">
        <v>0</v>
      </c>
      <c r="R142" s="124">
        <v>0</v>
      </c>
      <c r="S142" s="124">
        <v>-69049</v>
      </c>
      <c r="T142" s="13">
        <v>-4542</v>
      </c>
      <c r="U142" s="13">
        <v>-5549</v>
      </c>
      <c r="V142" s="13">
        <v>1894</v>
      </c>
      <c r="W142" s="13">
        <v>4015</v>
      </c>
      <c r="X142" s="124">
        <v>352</v>
      </c>
      <c r="Y142" s="124">
        <v>205</v>
      </c>
      <c r="Z142" s="124">
        <v>0</v>
      </c>
      <c r="AA142" s="124">
        <v>146</v>
      </c>
      <c r="AB142" s="124">
        <v>0</v>
      </c>
      <c r="AC142" s="125">
        <v>0</v>
      </c>
      <c r="AD142" s="124">
        <v>0</v>
      </c>
      <c r="AE142" s="124">
        <v>0</v>
      </c>
      <c r="AF142" s="125">
        <v>5213</v>
      </c>
      <c r="AG142" s="125">
        <v>0</v>
      </c>
      <c r="AH142" s="125">
        <v>-113607</v>
      </c>
      <c r="AI142" s="13">
        <v>0</v>
      </c>
      <c r="AJ142" s="13">
        <v>0</v>
      </c>
      <c r="AK142" s="13">
        <v>0</v>
      </c>
      <c r="AL142" s="13">
        <v>0</v>
      </c>
      <c r="AM142" s="125">
        <v>0</v>
      </c>
      <c r="AN142" s="116">
        <v>-158170</v>
      </c>
      <c r="AO142" s="116">
        <v>48711</v>
      </c>
      <c r="AP142" s="116">
        <v>72700</v>
      </c>
      <c r="AQ142" s="116">
        <v>6562</v>
      </c>
      <c r="AR142" s="116">
        <v>1956</v>
      </c>
      <c r="AS142" s="116">
        <v>44522</v>
      </c>
      <c r="AU142" s="116">
        <f t="shared" si="31"/>
        <v>-156356</v>
      </c>
    </row>
    <row r="143" spans="1:47" ht="11.25" customHeight="1" collapsed="1">
      <c r="A143" s="136" t="s">
        <v>295</v>
      </c>
      <c r="B143" s="136"/>
      <c r="C143" s="124">
        <f>SUM(C138:C142)</f>
        <v>21691</v>
      </c>
      <c r="D143" s="124">
        <f aca="true" t="shared" si="32" ref="D143:AS143">SUM(D138:D142)</f>
        <v>9228</v>
      </c>
      <c r="E143" s="124">
        <f t="shared" si="32"/>
        <v>28624</v>
      </c>
      <c r="F143" s="124">
        <f t="shared" si="32"/>
        <v>30121</v>
      </c>
      <c r="G143" s="124">
        <f t="shared" si="32"/>
        <v>9435</v>
      </c>
      <c r="H143" s="124">
        <f t="shared" si="32"/>
        <v>30407</v>
      </c>
      <c r="I143" s="124">
        <f t="shared" si="32"/>
        <v>756</v>
      </c>
      <c r="J143" s="124">
        <f t="shared" si="32"/>
        <v>6746</v>
      </c>
      <c r="K143" s="124">
        <f t="shared" si="32"/>
        <v>47055</v>
      </c>
      <c r="L143" s="124">
        <f t="shared" si="32"/>
        <v>267</v>
      </c>
      <c r="M143" s="124">
        <f t="shared" si="32"/>
        <v>359</v>
      </c>
      <c r="N143" s="124">
        <f t="shared" si="32"/>
        <v>213</v>
      </c>
      <c r="O143" s="124">
        <f t="shared" si="32"/>
        <v>810</v>
      </c>
      <c r="P143" s="124">
        <f t="shared" si="32"/>
        <v>24</v>
      </c>
      <c r="Q143" s="124">
        <f t="shared" si="32"/>
        <v>5812</v>
      </c>
      <c r="R143" s="124">
        <f t="shared" si="32"/>
        <v>19456</v>
      </c>
      <c r="S143" s="124">
        <f t="shared" si="32"/>
        <v>261903</v>
      </c>
      <c r="T143" s="124">
        <f t="shared" si="32"/>
        <v>52981</v>
      </c>
      <c r="U143" s="124">
        <f t="shared" si="32"/>
        <v>173561</v>
      </c>
      <c r="V143" s="124">
        <f t="shared" si="32"/>
        <v>23538</v>
      </c>
      <c r="W143" s="124">
        <f t="shared" si="32"/>
        <v>183455</v>
      </c>
      <c r="X143" s="124">
        <f t="shared" si="32"/>
        <v>91513</v>
      </c>
      <c r="Y143" s="124">
        <f t="shared" si="32"/>
        <v>93814</v>
      </c>
      <c r="Z143" s="124">
        <f t="shared" si="32"/>
        <v>2238</v>
      </c>
      <c r="AA143" s="124">
        <f t="shared" si="32"/>
        <v>146</v>
      </c>
      <c r="AB143" s="124">
        <f t="shared" si="32"/>
        <v>3500</v>
      </c>
      <c r="AC143" s="124">
        <f t="shared" si="32"/>
        <v>820</v>
      </c>
      <c r="AD143" s="124">
        <f t="shared" si="32"/>
        <v>555</v>
      </c>
      <c r="AE143" s="124">
        <f t="shared" si="32"/>
        <v>47275</v>
      </c>
      <c r="AF143" s="124">
        <f t="shared" si="32"/>
        <v>7637</v>
      </c>
      <c r="AG143" s="124">
        <f t="shared" si="32"/>
        <v>55</v>
      </c>
      <c r="AH143" s="124">
        <f t="shared" si="32"/>
        <v>-108744</v>
      </c>
      <c r="AI143" s="124">
        <f t="shared" si="32"/>
        <v>526</v>
      </c>
      <c r="AJ143" s="124">
        <f t="shared" si="32"/>
        <v>470</v>
      </c>
      <c r="AK143" s="124">
        <f t="shared" si="32"/>
        <v>3583</v>
      </c>
      <c r="AL143" s="124">
        <f t="shared" si="32"/>
        <v>2472</v>
      </c>
      <c r="AM143" s="124">
        <f t="shared" si="32"/>
        <v>3572</v>
      </c>
      <c r="AN143" s="124">
        <f t="shared" si="32"/>
        <v>-124280</v>
      </c>
      <c r="AO143" s="124">
        <f t="shared" si="32"/>
        <v>117929</v>
      </c>
      <c r="AP143" s="124">
        <f t="shared" si="32"/>
        <v>179012</v>
      </c>
      <c r="AQ143" s="124">
        <f t="shared" si="32"/>
        <v>15280</v>
      </c>
      <c r="AR143" s="124">
        <f t="shared" si="32"/>
        <v>2076</v>
      </c>
      <c r="AS143" s="124">
        <f t="shared" si="32"/>
        <v>78033</v>
      </c>
      <c r="AT143" s="124"/>
      <c r="AU143" s="116">
        <f t="shared" si="31"/>
        <v>1323924</v>
      </c>
    </row>
    <row r="144" spans="1:39" ht="11.25" customHeight="1">
      <c r="A144" s="13"/>
      <c r="B144" s="1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3"/>
      <c r="AJ144" s="13"/>
      <c r="AK144" s="13"/>
      <c r="AL144" s="13"/>
      <c r="AM144" s="125"/>
    </row>
    <row r="145" spans="1:39" ht="11.25" customHeight="1">
      <c r="A145" s="136" t="s">
        <v>296</v>
      </c>
      <c r="B145" s="136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3"/>
      <c r="AJ145" s="13"/>
      <c r="AK145" s="13"/>
      <c r="AL145" s="13"/>
      <c r="AM145" s="125"/>
    </row>
    <row r="146" spans="1:47" ht="11.25" customHeight="1">
      <c r="A146" s="136" t="s">
        <v>297</v>
      </c>
      <c r="B146" s="136"/>
      <c r="C146" s="124">
        <f>+C135-C143</f>
        <v>475679</v>
      </c>
      <c r="D146" s="124">
        <f aca="true" t="shared" si="33" ref="D146:AS146">+D135-D143</f>
        <v>235721</v>
      </c>
      <c r="E146" s="124">
        <f t="shared" si="33"/>
        <v>72656</v>
      </c>
      <c r="F146" s="124">
        <f t="shared" si="33"/>
        <v>1148865</v>
      </c>
      <c r="G146" s="124">
        <f t="shared" si="33"/>
        <v>175520</v>
      </c>
      <c r="H146" s="124">
        <f t="shared" si="33"/>
        <v>241974</v>
      </c>
      <c r="I146" s="124">
        <f t="shared" si="33"/>
        <v>0</v>
      </c>
      <c r="J146" s="124">
        <f t="shared" si="33"/>
        <v>59105</v>
      </c>
      <c r="K146" s="124">
        <f t="shared" si="33"/>
        <v>546212</v>
      </c>
      <c r="L146" s="124">
        <f t="shared" si="33"/>
        <v>41751</v>
      </c>
      <c r="M146" s="124">
        <f t="shared" si="33"/>
        <v>47869</v>
      </c>
      <c r="N146" s="124">
        <f t="shared" si="33"/>
        <v>26822</v>
      </c>
      <c r="O146" s="124">
        <f t="shared" si="33"/>
        <v>39997</v>
      </c>
      <c r="P146" s="124">
        <f t="shared" si="33"/>
        <v>2933</v>
      </c>
      <c r="Q146" s="124">
        <f t="shared" si="33"/>
        <v>587412</v>
      </c>
      <c r="R146" s="124">
        <f t="shared" si="33"/>
        <v>1964247</v>
      </c>
      <c r="S146" s="124">
        <f t="shared" si="33"/>
        <v>16177359</v>
      </c>
      <c r="T146" s="124">
        <f t="shared" si="33"/>
        <v>1190858</v>
      </c>
      <c r="U146" s="124">
        <f t="shared" si="33"/>
        <v>439979</v>
      </c>
      <c r="V146" s="124">
        <f t="shared" si="33"/>
        <v>3270167</v>
      </c>
      <c r="W146" s="124">
        <f t="shared" si="33"/>
        <v>7135064</v>
      </c>
      <c r="X146" s="124">
        <f t="shared" si="33"/>
        <v>1219804</v>
      </c>
      <c r="Y146" s="124">
        <f t="shared" si="33"/>
        <v>278175</v>
      </c>
      <c r="Z146" s="124">
        <f t="shared" si="33"/>
        <v>40139</v>
      </c>
      <c r="AA146" s="124">
        <f t="shared" si="33"/>
        <v>3039</v>
      </c>
      <c r="AB146" s="124">
        <f t="shared" si="33"/>
        <v>211015</v>
      </c>
      <c r="AC146" s="124">
        <f t="shared" si="33"/>
        <v>66870</v>
      </c>
      <c r="AD146" s="124">
        <f t="shared" si="33"/>
        <v>105577</v>
      </c>
      <c r="AE146" s="124">
        <f t="shared" si="33"/>
        <v>406059</v>
      </c>
      <c r="AF146" s="124">
        <f t="shared" si="33"/>
        <v>14423</v>
      </c>
      <c r="AG146" s="124">
        <f t="shared" si="33"/>
        <v>29285</v>
      </c>
      <c r="AH146" s="124">
        <f t="shared" si="33"/>
        <v>322201</v>
      </c>
      <c r="AI146" s="124">
        <f t="shared" si="33"/>
        <v>15186</v>
      </c>
      <c r="AJ146" s="124">
        <f t="shared" si="33"/>
        <v>52385</v>
      </c>
      <c r="AK146" s="124">
        <f t="shared" si="33"/>
        <v>197888</v>
      </c>
      <c r="AL146" s="124">
        <f t="shared" si="33"/>
        <v>22633</v>
      </c>
      <c r="AM146" s="124">
        <f t="shared" si="33"/>
        <v>7770</v>
      </c>
      <c r="AN146" s="124">
        <f t="shared" si="33"/>
        <v>2930679</v>
      </c>
      <c r="AO146" s="124">
        <f t="shared" si="33"/>
        <v>2878726</v>
      </c>
      <c r="AP146" s="124">
        <f t="shared" si="33"/>
        <v>666536</v>
      </c>
      <c r="AQ146" s="124">
        <f t="shared" si="33"/>
        <v>391048</v>
      </c>
      <c r="AR146" s="124">
        <f t="shared" si="33"/>
        <v>6846</v>
      </c>
      <c r="AS146" s="124">
        <f t="shared" si="33"/>
        <v>1734683</v>
      </c>
      <c r="AT146" s="124"/>
      <c r="AU146" s="116">
        <f>SUM(C146:AS146)</f>
        <v>45481157</v>
      </c>
    </row>
    <row r="147" spans="1:39" ht="11.25" customHeight="1">
      <c r="A147" s="136"/>
      <c r="B147" s="136"/>
      <c r="C147" s="124"/>
      <c r="D147" s="124"/>
      <c r="E147" s="124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6"/>
      <c r="U147" s="126"/>
      <c r="V147" s="126"/>
      <c r="W147" s="126"/>
      <c r="X147" s="127"/>
      <c r="Y147" s="127"/>
      <c r="Z147" s="127"/>
      <c r="AA147" s="127"/>
      <c r="AB147" s="127"/>
      <c r="AE147" s="127"/>
      <c r="AG147" s="127"/>
      <c r="AH147" s="127"/>
      <c r="AI147" s="13"/>
      <c r="AJ147" s="13"/>
      <c r="AK147" s="13"/>
      <c r="AL147" s="13"/>
      <c r="AM147" s="125"/>
    </row>
    <row r="148" spans="1:39" ht="11.25" customHeight="1" hidden="1" outlineLevel="1">
      <c r="A148" s="136" t="s">
        <v>298</v>
      </c>
      <c r="B148" s="136"/>
      <c r="C148" s="124"/>
      <c r="D148" s="124"/>
      <c r="E148" s="124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6"/>
      <c r="U148" s="126"/>
      <c r="V148" s="126"/>
      <c r="W148" s="126"/>
      <c r="X148" s="127"/>
      <c r="Y148" s="127"/>
      <c r="Z148" s="127"/>
      <c r="AA148" s="127"/>
      <c r="AB148" s="127"/>
      <c r="AE148" s="127"/>
      <c r="AG148" s="127"/>
      <c r="AH148" s="127"/>
      <c r="AI148" s="13"/>
      <c r="AJ148" s="13"/>
      <c r="AK148" s="13"/>
      <c r="AL148" s="13"/>
      <c r="AM148" s="125"/>
    </row>
    <row r="149" spans="1:47" ht="11.25" customHeight="1" hidden="1" outlineLevel="1">
      <c r="A149" s="117" t="s">
        <v>299</v>
      </c>
      <c r="B149" s="117"/>
      <c r="C149" s="124">
        <v>426632</v>
      </c>
      <c r="D149" s="124">
        <v>212157</v>
      </c>
      <c r="E149" s="124">
        <v>0</v>
      </c>
      <c r="F149" s="124">
        <v>650051</v>
      </c>
      <c r="G149" s="124">
        <v>106132</v>
      </c>
      <c r="H149" s="124">
        <v>79549</v>
      </c>
      <c r="I149" s="124">
        <v>0</v>
      </c>
      <c r="J149" s="124">
        <v>4119</v>
      </c>
      <c r="K149" s="124">
        <v>25709</v>
      </c>
      <c r="L149" s="124">
        <v>702</v>
      </c>
      <c r="M149" s="124">
        <v>942</v>
      </c>
      <c r="N149" s="124">
        <v>560</v>
      </c>
      <c r="O149" s="124">
        <v>813</v>
      </c>
      <c r="P149" s="124">
        <v>67</v>
      </c>
      <c r="Q149" s="124">
        <v>188181</v>
      </c>
      <c r="R149" s="124">
        <v>629998</v>
      </c>
      <c r="S149" s="124">
        <v>10793804</v>
      </c>
      <c r="T149" s="13">
        <v>926690</v>
      </c>
      <c r="U149" s="13">
        <v>0</v>
      </c>
      <c r="V149" s="13">
        <v>2434574</v>
      </c>
      <c r="W149" s="13">
        <v>4884536</v>
      </c>
      <c r="X149" s="124">
        <v>881175</v>
      </c>
      <c r="Y149" s="124">
        <v>0</v>
      </c>
      <c r="Z149" s="124">
        <v>40139</v>
      </c>
      <c r="AA149" s="124">
        <v>0</v>
      </c>
      <c r="AB149" s="124">
        <v>68402</v>
      </c>
      <c r="AC149" s="116">
        <v>23978</v>
      </c>
      <c r="AD149" s="125">
        <v>88073</v>
      </c>
      <c r="AE149" s="124">
        <v>131580</v>
      </c>
      <c r="AF149" s="125">
        <v>26445</v>
      </c>
      <c r="AG149" s="124">
        <v>29741</v>
      </c>
      <c r="AH149" s="124">
        <v>272000</v>
      </c>
      <c r="AI149" s="13">
        <v>9180</v>
      </c>
      <c r="AJ149" s="13">
        <v>36003</v>
      </c>
      <c r="AK149" s="13">
        <v>177925</v>
      </c>
      <c r="AL149" s="13">
        <v>22790</v>
      </c>
      <c r="AM149" s="125">
        <v>0</v>
      </c>
      <c r="AN149" s="116">
        <v>2709028</v>
      </c>
      <c r="AO149" s="116">
        <v>2703145</v>
      </c>
      <c r="AP149" s="116">
        <v>633339</v>
      </c>
      <c r="AQ149" s="116">
        <v>0</v>
      </c>
      <c r="AR149" s="116">
        <v>3011</v>
      </c>
      <c r="AS149" s="116">
        <v>1718057</v>
      </c>
      <c r="AU149" s="116">
        <f>SUM(C149:AS149)</f>
        <v>30939227</v>
      </c>
    </row>
    <row r="150" spans="1:47" ht="11.25" customHeight="1" hidden="1" outlineLevel="1">
      <c r="A150" s="117" t="s">
        <v>300</v>
      </c>
      <c r="B150" s="117"/>
      <c r="C150" s="124">
        <v>37001</v>
      </c>
      <c r="D150" s="124">
        <v>16000</v>
      </c>
      <c r="E150" s="124">
        <v>0</v>
      </c>
      <c r="F150" s="124">
        <v>291262</v>
      </c>
      <c r="G150" s="124">
        <v>50941</v>
      </c>
      <c r="H150" s="124">
        <v>142634</v>
      </c>
      <c r="I150" s="124">
        <v>0</v>
      </c>
      <c r="J150" s="124">
        <v>92951</v>
      </c>
      <c r="K150" s="124">
        <v>580166</v>
      </c>
      <c r="L150" s="124">
        <v>15833</v>
      </c>
      <c r="M150" s="124">
        <v>21265</v>
      </c>
      <c r="N150" s="124">
        <v>12632</v>
      </c>
      <c r="O150" s="124">
        <v>18355</v>
      </c>
      <c r="P150" s="124">
        <v>1523</v>
      </c>
      <c r="Q150" s="124">
        <v>399231</v>
      </c>
      <c r="R150" s="124">
        <v>1334249</v>
      </c>
      <c r="S150" s="124">
        <v>4173610</v>
      </c>
      <c r="T150" s="13">
        <v>176757</v>
      </c>
      <c r="U150" s="13">
        <v>0</v>
      </c>
      <c r="V150" s="13">
        <v>811574</v>
      </c>
      <c r="W150" s="13">
        <v>2189456</v>
      </c>
      <c r="X150" s="124">
        <v>330337</v>
      </c>
      <c r="Y150" s="124">
        <v>0</v>
      </c>
      <c r="Z150" s="124">
        <v>0</v>
      </c>
      <c r="AA150" s="124">
        <v>0</v>
      </c>
      <c r="AB150" s="124">
        <v>97629</v>
      </c>
      <c r="AC150" s="125">
        <v>12071</v>
      </c>
      <c r="AD150" s="125">
        <v>0</v>
      </c>
      <c r="AE150" s="124">
        <v>251486</v>
      </c>
      <c r="AF150" s="125">
        <v>0</v>
      </c>
      <c r="AG150" s="124">
        <v>0</v>
      </c>
      <c r="AH150" s="124">
        <v>25748</v>
      </c>
      <c r="AI150" s="13">
        <v>6006</v>
      </c>
      <c r="AJ150" s="13">
        <v>16382</v>
      </c>
      <c r="AK150" s="13">
        <v>9028</v>
      </c>
      <c r="AL150" s="13">
        <v>0</v>
      </c>
      <c r="AM150" s="125">
        <v>0</v>
      </c>
      <c r="AN150" s="116">
        <v>20000</v>
      </c>
      <c r="AO150" s="116">
        <v>80000</v>
      </c>
      <c r="AP150" s="116">
        <v>15000</v>
      </c>
      <c r="AQ150" s="116">
        <v>0</v>
      </c>
      <c r="AR150" s="116">
        <v>4809</v>
      </c>
      <c r="AS150" s="116">
        <v>0</v>
      </c>
      <c r="AU150" s="116">
        <f aca="true" t="shared" si="34" ref="AU150:AU156">SUM(C150:AS150)</f>
        <v>11233936</v>
      </c>
    </row>
    <row r="151" spans="1:47" ht="11.25" customHeight="1" hidden="1" outlineLevel="1">
      <c r="A151" s="117" t="s">
        <v>301</v>
      </c>
      <c r="B151" s="117"/>
      <c r="C151" s="124">
        <v>0</v>
      </c>
      <c r="D151" s="124">
        <v>0</v>
      </c>
      <c r="E151" s="124">
        <v>0</v>
      </c>
      <c r="F151" s="124">
        <v>219036</v>
      </c>
      <c r="G151" s="124">
        <v>0</v>
      </c>
      <c r="H151" s="124">
        <v>0</v>
      </c>
      <c r="I151" s="124">
        <v>0</v>
      </c>
      <c r="J151" s="124">
        <v>0</v>
      </c>
      <c r="K151" s="124">
        <v>0</v>
      </c>
      <c r="L151" s="124">
        <v>0</v>
      </c>
      <c r="M151" s="124">
        <v>0</v>
      </c>
      <c r="N151" s="124">
        <v>0</v>
      </c>
      <c r="O151" s="124">
        <v>0</v>
      </c>
      <c r="P151" s="13">
        <v>0</v>
      </c>
      <c r="Q151" s="13">
        <v>0</v>
      </c>
      <c r="R151" s="124">
        <v>0</v>
      </c>
      <c r="S151" s="124">
        <v>124165</v>
      </c>
      <c r="T151" s="13">
        <v>0</v>
      </c>
      <c r="U151" s="13">
        <v>0</v>
      </c>
      <c r="V151" s="13">
        <v>0</v>
      </c>
      <c r="W151" s="13">
        <v>0</v>
      </c>
      <c r="X151" s="124">
        <v>0</v>
      </c>
      <c r="Y151" s="124">
        <v>0</v>
      </c>
      <c r="Z151" s="124">
        <v>0</v>
      </c>
      <c r="AA151" s="124">
        <v>0</v>
      </c>
      <c r="AB151" s="124">
        <v>0</v>
      </c>
      <c r="AC151" s="124">
        <v>17229</v>
      </c>
      <c r="AD151" s="124">
        <v>0</v>
      </c>
      <c r="AE151" s="124">
        <v>19810</v>
      </c>
      <c r="AF151" s="125">
        <v>0</v>
      </c>
      <c r="AG151" s="125">
        <v>0</v>
      </c>
      <c r="AH151" s="124">
        <v>0</v>
      </c>
      <c r="AI151" s="13">
        <v>0</v>
      </c>
      <c r="AJ151" s="13">
        <v>0</v>
      </c>
      <c r="AK151" s="13">
        <v>0</v>
      </c>
      <c r="AL151" s="13">
        <v>0</v>
      </c>
      <c r="AM151" s="125">
        <v>0</v>
      </c>
      <c r="AN151" s="116">
        <v>0</v>
      </c>
      <c r="AO151" s="116">
        <v>0</v>
      </c>
      <c r="AP151" s="116">
        <v>0</v>
      </c>
      <c r="AQ151" s="116">
        <v>0</v>
      </c>
      <c r="AR151" s="116">
        <v>0</v>
      </c>
      <c r="AS151" s="116">
        <v>19500</v>
      </c>
      <c r="AU151" s="116">
        <f t="shared" si="34"/>
        <v>399740</v>
      </c>
    </row>
    <row r="152" spans="1:47" ht="11.25" customHeight="1" hidden="1" outlineLevel="1">
      <c r="A152" s="117" t="s">
        <v>302</v>
      </c>
      <c r="B152" s="117"/>
      <c r="C152" s="124">
        <v>0</v>
      </c>
      <c r="D152" s="124">
        <v>0</v>
      </c>
      <c r="E152" s="124">
        <v>73311</v>
      </c>
      <c r="F152" s="124">
        <v>0</v>
      </c>
      <c r="G152" s="124">
        <v>0</v>
      </c>
      <c r="H152" s="124">
        <v>0</v>
      </c>
      <c r="I152" s="124">
        <v>0</v>
      </c>
      <c r="J152" s="124">
        <v>0</v>
      </c>
      <c r="K152" s="124">
        <v>0</v>
      </c>
      <c r="L152" s="124">
        <v>0</v>
      </c>
      <c r="M152" s="124">
        <v>0</v>
      </c>
      <c r="N152" s="124">
        <v>0</v>
      </c>
      <c r="O152" s="124">
        <v>0</v>
      </c>
      <c r="P152" s="13">
        <v>0</v>
      </c>
      <c r="Q152" s="13">
        <v>0</v>
      </c>
      <c r="R152" s="124">
        <v>0</v>
      </c>
      <c r="S152" s="124">
        <v>0</v>
      </c>
      <c r="T152" s="126">
        <v>0</v>
      </c>
      <c r="U152" s="126">
        <v>439979</v>
      </c>
      <c r="V152" s="126">
        <v>0</v>
      </c>
      <c r="W152" s="13">
        <v>0</v>
      </c>
      <c r="X152" s="124">
        <v>0</v>
      </c>
      <c r="Y152" s="124">
        <v>273664</v>
      </c>
      <c r="Z152" s="124">
        <v>0</v>
      </c>
      <c r="AA152" s="124">
        <v>0</v>
      </c>
      <c r="AB152" s="124">
        <v>0</v>
      </c>
      <c r="AC152" s="116">
        <v>0</v>
      </c>
      <c r="AD152" s="124">
        <v>0</v>
      </c>
      <c r="AE152" s="124">
        <v>0</v>
      </c>
      <c r="AF152" s="125">
        <v>0</v>
      </c>
      <c r="AG152" s="125">
        <v>0</v>
      </c>
      <c r="AH152" s="125">
        <v>-2561</v>
      </c>
      <c r="AI152" s="13">
        <v>0</v>
      </c>
      <c r="AJ152" s="13">
        <v>0</v>
      </c>
      <c r="AK152" s="13">
        <v>0</v>
      </c>
      <c r="AL152" s="13">
        <v>0</v>
      </c>
      <c r="AM152" s="125">
        <v>7771</v>
      </c>
      <c r="AN152" s="116">
        <v>0</v>
      </c>
      <c r="AO152" s="116">
        <v>0</v>
      </c>
      <c r="AP152" s="116">
        <v>0</v>
      </c>
      <c r="AQ152" s="116">
        <v>391048</v>
      </c>
      <c r="AR152" s="116">
        <v>0</v>
      </c>
      <c r="AS152" s="116">
        <v>0</v>
      </c>
      <c r="AU152" s="116">
        <f t="shared" si="34"/>
        <v>1183212</v>
      </c>
    </row>
    <row r="153" spans="1:47" ht="11.25" customHeight="1" hidden="1" outlineLevel="1">
      <c r="A153" s="117" t="s">
        <v>303</v>
      </c>
      <c r="B153" s="117"/>
      <c r="C153" s="124">
        <v>0</v>
      </c>
      <c r="D153" s="124">
        <v>0</v>
      </c>
      <c r="E153" s="124">
        <v>0</v>
      </c>
      <c r="F153" s="124">
        <v>0</v>
      </c>
      <c r="G153" s="124">
        <v>0</v>
      </c>
      <c r="H153" s="124">
        <v>0</v>
      </c>
      <c r="I153" s="124">
        <v>0</v>
      </c>
      <c r="J153" s="124">
        <v>0</v>
      </c>
      <c r="K153" s="124">
        <v>0</v>
      </c>
      <c r="L153" s="124">
        <v>0</v>
      </c>
      <c r="M153" s="124">
        <v>0</v>
      </c>
      <c r="N153" s="124">
        <v>0</v>
      </c>
      <c r="O153" s="124">
        <v>0</v>
      </c>
      <c r="P153" s="13">
        <v>0</v>
      </c>
      <c r="Q153" s="13">
        <v>0</v>
      </c>
      <c r="R153" s="13">
        <v>0</v>
      </c>
      <c r="S153" s="124">
        <v>0</v>
      </c>
      <c r="T153" s="126">
        <v>0</v>
      </c>
      <c r="U153" s="126">
        <v>0</v>
      </c>
      <c r="V153" s="126">
        <v>0</v>
      </c>
      <c r="W153" s="13">
        <v>0</v>
      </c>
      <c r="X153" s="124">
        <v>0</v>
      </c>
      <c r="Y153" s="124">
        <v>0</v>
      </c>
      <c r="Z153" s="124">
        <v>0</v>
      </c>
      <c r="AA153" s="124">
        <v>0</v>
      </c>
      <c r="AB153" s="124">
        <v>40515</v>
      </c>
      <c r="AC153" s="124">
        <v>841</v>
      </c>
      <c r="AD153" s="124">
        <v>14449</v>
      </c>
      <c r="AE153" s="124">
        <v>1853</v>
      </c>
      <c r="AF153" s="125">
        <v>0</v>
      </c>
      <c r="AG153" s="125">
        <v>0</v>
      </c>
      <c r="AH153" s="125">
        <v>0</v>
      </c>
      <c r="AI153" s="13">
        <v>0</v>
      </c>
      <c r="AJ153" s="13">
        <v>0</v>
      </c>
      <c r="AK153" s="13">
        <v>0</v>
      </c>
      <c r="AL153" s="13">
        <v>0</v>
      </c>
      <c r="AM153" s="125">
        <v>0</v>
      </c>
      <c r="AN153" s="116">
        <v>0</v>
      </c>
      <c r="AO153" s="116">
        <v>0</v>
      </c>
      <c r="AP153" s="116">
        <v>0</v>
      </c>
      <c r="AQ153" s="116">
        <v>0</v>
      </c>
      <c r="AR153" s="116">
        <v>0</v>
      </c>
      <c r="AS153" s="116">
        <v>0</v>
      </c>
      <c r="AU153" s="116">
        <f t="shared" si="34"/>
        <v>57658</v>
      </c>
    </row>
    <row r="154" spans="1:47" ht="11.25" customHeight="1" hidden="1" outlineLevel="1">
      <c r="A154" s="117" t="s">
        <v>304</v>
      </c>
      <c r="B154" s="117"/>
      <c r="C154" s="124">
        <v>0</v>
      </c>
      <c r="D154" s="124">
        <v>0</v>
      </c>
      <c r="E154" s="124">
        <v>0</v>
      </c>
      <c r="F154" s="124">
        <v>0</v>
      </c>
      <c r="G154" s="124">
        <v>0</v>
      </c>
      <c r="H154" s="124">
        <v>0</v>
      </c>
      <c r="I154" s="124">
        <v>0</v>
      </c>
      <c r="J154" s="124">
        <v>0</v>
      </c>
      <c r="K154" s="124">
        <v>0</v>
      </c>
      <c r="L154" s="124">
        <v>0</v>
      </c>
      <c r="M154" s="124">
        <v>0</v>
      </c>
      <c r="N154" s="124">
        <v>0</v>
      </c>
      <c r="O154" s="124">
        <v>0</v>
      </c>
      <c r="P154" s="13">
        <v>0</v>
      </c>
      <c r="Q154" s="13">
        <v>0</v>
      </c>
      <c r="R154" s="13">
        <v>0</v>
      </c>
      <c r="S154" s="124">
        <v>0</v>
      </c>
      <c r="T154" s="126">
        <v>0</v>
      </c>
      <c r="U154" s="126">
        <v>0</v>
      </c>
      <c r="V154" s="126">
        <v>0</v>
      </c>
      <c r="W154" s="126">
        <v>0</v>
      </c>
      <c r="X154" s="13">
        <v>0</v>
      </c>
      <c r="Y154" s="13">
        <v>0</v>
      </c>
      <c r="Z154" s="124">
        <v>0</v>
      </c>
      <c r="AA154" s="124">
        <v>0</v>
      </c>
      <c r="AB154" s="124">
        <v>0</v>
      </c>
      <c r="AC154" s="124">
        <v>0</v>
      </c>
      <c r="AD154" s="124">
        <v>0</v>
      </c>
      <c r="AE154" s="124">
        <v>0</v>
      </c>
      <c r="AF154" s="125">
        <v>0</v>
      </c>
      <c r="AG154" s="125">
        <v>0</v>
      </c>
      <c r="AH154" s="125">
        <v>0</v>
      </c>
      <c r="AI154" s="13">
        <v>0</v>
      </c>
      <c r="AJ154" s="13">
        <v>0</v>
      </c>
      <c r="AK154" s="13">
        <v>0</v>
      </c>
      <c r="AL154" s="13">
        <v>0</v>
      </c>
      <c r="AM154" s="125">
        <v>0</v>
      </c>
      <c r="AN154" s="116">
        <v>0</v>
      </c>
      <c r="AO154" s="116">
        <v>0</v>
      </c>
      <c r="AP154" s="116">
        <v>0</v>
      </c>
      <c r="AQ154" s="116">
        <v>0</v>
      </c>
      <c r="AR154" s="116">
        <v>0</v>
      </c>
      <c r="AS154" s="116">
        <v>0</v>
      </c>
      <c r="AU154" s="116">
        <f t="shared" si="34"/>
        <v>0</v>
      </c>
    </row>
    <row r="155" spans="1:47" ht="11.25" customHeight="1" hidden="1" outlineLevel="1">
      <c r="A155" s="117" t="s">
        <v>305</v>
      </c>
      <c r="B155" s="117"/>
      <c r="C155" s="124">
        <v>0</v>
      </c>
      <c r="D155" s="124">
        <v>0</v>
      </c>
      <c r="E155" s="124">
        <v>0</v>
      </c>
      <c r="F155" s="124">
        <v>0</v>
      </c>
      <c r="G155" s="124">
        <v>0</v>
      </c>
      <c r="H155" s="124">
        <v>0</v>
      </c>
      <c r="I155" s="124">
        <v>0</v>
      </c>
      <c r="J155" s="124">
        <v>0</v>
      </c>
      <c r="K155" s="124">
        <v>0</v>
      </c>
      <c r="L155" s="124">
        <v>0</v>
      </c>
      <c r="M155" s="124">
        <v>0</v>
      </c>
      <c r="N155" s="124">
        <v>0</v>
      </c>
      <c r="O155" s="124">
        <v>0</v>
      </c>
      <c r="P155" s="13">
        <v>0</v>
      </c>
      <c r="Q155" s="13">
        <v>0</v>
      </c>
      <c r="R155" s="13">
        <v>0</v>
      </c>
      <c r="S155" s="124">
        <v>0</v>
      </c>
      <c r="T155" s="126">
        <v>0</v>
      </c>
      <c r="U155" s="126">
        <v>0</v>
      </c>
      <c r="V155" s="126">
        <v>0</v>
      </c>
      <c r="W155" s="126">
        <v>0</v>
      </c>
      <c r="X155" s="13">
        <v>0</v>
      </c>
      <c r="Y155" s="13">
        <v>0</v>
      </c>
      <c r="Z155" s="124">
        <v>0</v>
      </c>
      <c r="AA155" s="124">
        <v>0</v>
      </c>
      <c r="AB155" s="124">
        <v>0</v>
      </c>
      <c r="AC155" s="124">
        <v>0</v>
      </c>
      <c r="AD155" s="124">
        <v>0</v>
      </c>
      <c r="AE155" s="124">
        <v>0</v>
      </c>
      <c r="AF155" s="125">
        <v>0</v>
      </c>
      <c r="AG155" s="125">
        <v>0</v>
      </c>
      <c r="AH155" s="125">
        <v>0</v>
      </c>
      <c r="AI155" s="13">
        <v>0</v>
      </c>
      <c r="AJ155" s="13">
        <v>0</v>
      </c>
      <c r="AK155" s="13">
        <v>0</v>
      </c>
      <c r="AL155" s="13">
        <v>0</v>
      </c>
      <c r="AM155" s="125">
        <v>0</v>
      </c>
      <c r="AN155" s="116">
        <v>0</v>
      </c>
      <c r="AO155" s="116">
        <v>0</v>
      </c>
      <c r="AP155" s="116">
        <v>0</v>
      </c>
      <c r="AQ155" s="116">
        <v>0</v>
      </c>
      <c r="AR155" s="116">
        <v>0</v>
      </c>
      <c r="AS155" s="116">
        <v>0</v>
      </c>
      <c r="AU155" s="116">
        <f t="shared" si="34"/>
        <v>0</v>
      </c>
    </row>
    <row r="156" spans="1:47" ht="11.25" customHeight="1" collapsed="1">
      <c r="A156" s="136" t="s">
        <v>306</v>
      </c>
      <c r="B156" s="136"/>
      <c r="C156" s="124">
        <f>SUM(C149:C155)</f>
        <v>463633</v>
      </c>
      <c r="D156" s="124">
        <f aca="true" t="shared" si="35" ref="D156:AS156">SUM(D149:D155)</f>
        <v>228157</v>
      </c>
      <c r="E156" s="124">
        <f t="shared" si="35"/>
        <v>73311</v>
      </c>
      <c r="F156" s="124">
        <f t="shared" si="35"/>
        <v>1160349</v>
      </c>
      <c r="G156" s="124">
        <f t="shared" si="35"/>
        <v>157073</v>
      </c>
      <c r="H156" s="124">
        <f t="shared" si="35"/>
        <v>222183</v>
      </c>
      <c r="I156" s="124">
        <f t="shared" si="35"/>
        <v>0</v>
      </c>
      <c r="J156" s="124">
        <f t="shared" si="35"/>
        <v>97070</v>
      </c>
      <c r="K156" s="124">
        <f t="shared" si="35"/>
        <v>605875</v>
      </c>
      <c r="L156" s="124">
        <f t="shared" si="35"/>
        <v>16535</v>
      </c>
      <c r="M156" s="124">
        <f t="shared" si="35"/>
        <v>22207</v>
      </c>
      <c r="N156" s="124">
        <f t="shared" si="35"/>
        <v>13192</v>
      </c>
      <c r="O156" s="124">
        <f t="shared" si="35"/>
        <v>19168</v>
      </c>
      <c r="P156" s="124">
        <f t="shared" si="35"/>
        <v>1590</v>
      </c>
      <c r="Q156" s="124">
        <f t="shared" si="35"/>
        <v>587412</v>
      </c>
      <c r="R156" s="124">
        <f t="shared" si="35"/>
        <v>1964247</v>
      </c>
      <c r="S156" s="124">
        <f t="shared" si="35"/>
        <v>15091579</v>
      </c>
      <c r="T156" s="124">
        <f t="shared" si="35"/>
        <v>1103447</v>
      </c>
      <c r="U156" s="124">
        <f t="shared" si="35"/>
        <v>439979</v>
      </c>
      <c r="V156" s="124">
        <f t="shared" si="35"/>
        <v>3246148</v>
      </c>
      <c r="W156" s="124">
        <f t="shared" si="35"/>
        <v>7073992</v>
      </c>
      <c r="X156" s="124">
        <f t="shared" si="35"/>
        <v>1211512</v>
      </c>
      <c r="Y156" s="124">
        <f t="shared" si="35"/>
        <v>273664</v>
      </c>
      <c r="Z156" s="124">
        <f t="shared" si="35"/>
        <v>40139</v>
      </c>
      <c r="AA156" s="124">
        <f t="shared" si="35"/>
        <v>0</v>
      </c>
      <c r="AB156" s="124">
        <f t="shared" si="35"/>
        <v>206546</v>
      </c>
      <c r="AC156" s="124">
        <f t="shared" si="35"/>
        <v>54119</v>
      </c>
      <c r="AD156" s="124">
        <f t="shared" si="35"/>
        <v>102522</v>
      </c>
      <c r="AE156" s="124">
        <f t="shared" si="35"/>
        <v>404729</v>
      </c>
      <c r="AF156" s="124">
        <f t="shared" si="35"/>
        <v>26445</v>
      </c>
      <c r="AG156" s="124">
        <f t="shared" si="35"/>
        <v>29741</v>
      </c>
      <c r="AH156" s="124">
        <f t="shared" si="35"/>
        <v>295187</v>
      </c>
      <c r="AI156" s="124">
        <f t="shared" si="35"/>
        <v>15186</v>
      </c>
      <c r="AJ156" s="124">
        <f t="shared" si="35"/>
        <v>52385</v>
      </c>
      <c r="AK156" s="124">
        <f t="shared" si="35"/>
        <v>186953</v>
      </c>
      <c r="AL156" s="124">
        <f t="shared" si="35"/>
        <v>22790</v>
      </c>
      <c r="AM156" s="124">
        <f t="shared" si="35"/>
        <v>7771</v>
      </c>
      <c r="AN156" s="124">
        <f t="shared" si="35"/>
        <v>2729028</v>
      </c>
      <c r="AO156" s="124">
        <f t="shared" si="35"/>
        <v>2783145</v>
      </c>
      <c r="AP156" s="124">
        <f t="shared" si="35"/>
        <v>648339</v>
      </c>
      <c r="AQ156" s="124">
        <f t="shared" si="35"/>
        <v>391048</v>
      </c>
      <c r="AR156" s="124">
        <f t="shared" si="35"/>
        <v>7820</v>
      </c>
      <c r="AS156" s="124">
        <f t="shared" si="35"/>
        <v>1737557</v>
      </c>
      <c r="AT156" s="124"/>
      <c r="AU156" s="116">
        <f t="shared" si="34"/>
        <v>43813773</v>
      </c>
    </row>
    <row r="157" spans="1:39" ht="11.25" customHeight="1">
      <c r="A157" s="117"/>
      <c r="B157" s="117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4"/>
      <c r="AH157" s="124"/>
      <c r="AI157" s="13"/>
      <c r="AJ157" s="13"/>
      <c r="AK157" s="13"/>
      <c r="AL157" s="13"/>
      <c r="AM157" s="125"/>
    </row>
    <row r="158" spans="1:47" ht="11.25" customHeight="1">
      <c r="A158" s="136" t="s">
        <v>307</v>
      </c>
      <c r="B158" s="136"/>
      <c r="C158" s="124">
        <f>+C146-C156</f>
        <v>12046</v>
      </c>
      <c r="D158" s="124">
        <f aca="true" t="shared" si="36" ref="D158:AS158">+D146-D156</f>
        <v>7564</v>
      </c>
      <c r="E158" s="124">
        <f t="shared" si="36"/>
        <v>-655</v>
      </c>
      <c r="F158" s="124">
        <f t="shared" si="36"/>
        <v>-11484</v>
      </c>
      <c r="G158" s="124">
        <f t="shared" si="36"/>
        <v>18447</v>
      </c>
      <c r="H158" s="124">
        <f t="shared" si="36"/>
        <v>19791</v>
      </c>
      <c r="I158" s="124">
        <f t="shared" si="36"/>
        <v>0</v>
      </c>
      <c r="J158" s="124">
        <f t="shared" si="36"/>
        <v>-37965</v>
      </c>
      <c r="K158" s="124">
        <f t="shared" si="36"/>
        <v>-59663</v>
      </c>
      <c r="L158" s="124">
        <f t="shared" si="36"/>
        <v>25216</v>
      </c>
      <c r="M158" s="124">
        <f t="shared" si="36"/>
        <v>25662</v>
      </c>
      <c r="N158" s="124">
        <f t="shared" si="36"/>
        <v>13630</v>
      </c>
      <c r="O158" s="124">
        <f t="shared" si="36"/>
        <v>20829</v>
      </c>
      <c r="P158" s="124">
        <f t="shared" si="36"/>
        <v>1343</v>
      </c>
      <c r="Q158" s="124">
        <f t="shared" si="36"/>
        <v>0</v>
      </c>
      <c r="R158" s="124">
        <f t="shared" si="36"/>
        <v>0</v>
      </c>
      <c r="S158" s="124">
        <f t="shared" si="36"/>
        <v>1085780</v>
      </c>
      <c r="T158" s="124">
        <f t="shared" si="36"/>
        <v>87411</v>
      </c>
      <c r="U158" s="124">
        <f t="shared" si="36"/>
        <v>0</v>
      </c>
      <c r="V158" s="124">
        <f t="shared" si="36"/>
        <v>24019</v>
      </c>
      <c r="W158" s="124">
        <f t="shared" si="36"/>
        <v>61072</v>
      </c>
      <c r="X158" s="124">
        <f t="shared" si="36"/>
        <v>8292</v>
      </c>
      <c r="Y158" s="124">
        <f t="shared" si="36"/>
        <v>4511</v>
      </c>
      <c r="Z158" s="124">
        <f t="shared" si="36"/>
        <v>0</v>
      </c>
      <c r="AA158" s="124">
        <f t="shared" si="36"/>
        <v>3039</v>
      </c>
      <c r="AB158" s="124">
        <f t="shared" si="36"/>
        <v>4469</v>
      </c>
      <c r="AC158" s="124">
        <f t="shared" si="36"/>
        <v>12751</v>
      </c>
      <c r="AD158" s="124">
        <f t="shared" si="36"/>
        <v>3055</v>
      </c>
      <c r="AE158" s="124">
        <f t="shared" si="36"/>
        <v>1330</v>
      </c>
      <c r="AF158" s="124">
        <f t="shared" si="36"/>
        <v>-12022</v>
      </c>
      <c r="AG158" s="124">
        <f t="shared" si="36"/>
        <v>-456</v>
      </c>
      <c r="AH158" s="124">
        <f t="shared" si="36"/>
        <v>27014</v>
      </c>
      <c r="AI158" s="124">
        <f t="shared" si="36"/>
        <v>0</v>
      </c>
      <c r="AJ158" s="124">
        <f t="shared" si="36"/>
        <v>0</v>
      </c>
      <c r="AK158" s="124">
        <f t="shared" si="36"/>
        <v>10935</v>
      </c>
      <c r="AL158" s="124">
        <f t="shared" si="36"/>
        <v>-157</v>
      </c>
      <c r="AM158" s="124">
        <f t="shared" si="36"/>
        <v>-1</v>
      </c>
      <c r="AN158" s="124">
        <f t="shared" si="36"/>
        <v>201651</v>
      </c>
      <c r="AO158" s="124">
        <f t="shared" si="36"/>
        <v>95581</v>
      </c>
      <c r="AP158" s="124">
        <f t="shared" si="36"/>
        <v>18197</v>
      </c>
      <c r="AQ158" s="124">
        <f t="shared" si="36"/>
        <v>0</v>
      </c>
      <c r="AR158" s="124">
        <f t="shared" si="36"/>
        <v>-974</v>
      </c>
      <c r="AS158" s="124">
        <f t="shared" si="36"/>
        <v>-2874</v>
      </c>
      <c r="AT158" s="124"/>
      <c r="AU158" s="116">
        <f>SUM(C158:AS158)</f>
        <v>1667384</v>
      </c>
    </row>
    <row r="159" spans="1:39" ht="11.25" customHeight="1">
      <c r="A159" s="136"/>
      <c r="B159" s="136"/>
      <c r="C159" s="124"/>
      <c r="D159" s="124"/>
      <c r="E159" s="124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6"/>
      <c r="U159" s="126"/>
      <c r="V159" s="126"/>
      <c r="W159" s="126"/>
      <c r="X159" s="127"/>
      <c r="Y159" s="127"/>
      <c r="Z159" s="127"/>
      <c r="AA159" s="127"/>
      <c r="AB159" s="127"/>
      <c r="AE159" s="127"/>
      <c r="AG159" s="127"/>
      <c r="AH159" s="127"/>
      <c r="AI159" s="13"/>
      <c r="AJ159" s="13"/>
      <c r="AK159" s="13"/>
      <c r="AL159" s="13"/>
      <c r="AM159" s="125"/>
    </row>
    <row r="160" spans="1:47" ht="11.25" customHeight="1">
      <c r="A160" s="136" t="s">
        <v>308</v>
      </c>
      <c r="B160" s="136"/>
      <c r="C160" s="124">
        <v>35424</v>
      </c>
      <c r="D160" s="124">
        <v>14562</v>
      </c>
      <c r="E160" s="124">
        <v>3639</v>
      </c>
      <c r="F160" s="13">
        <v>87361</v>
      </c>
      <c r="G160" s="13">
        <v>17576</v>
      </c>
      <c r="H160" s="13">
        <v>20835</v>
      </c>
      <c r="I160" s="13">
        <v>0</v>
      </c>
      <c r="J160" s="13">
        <v>38014</v>
      </c>
      <c r="K160" s="13">
        <v>59269</v>
      </c>
      <c r="L160" s="13">
        <v>-25216</v>
      </c>
      <c r="M160" s="13">
        <v>-25662</v>
      </c>
      <c r="N160" s="13">
        <v>-13630</v>
      </c>
      <c r="O160" s="13">
        <v>-20829</v>
      </c>
      <c r="P160" s="13">
        <v>-1343</v>
      </c>
      <c r="Q160" s="13">
        <v>0</v>
      </c>
      <c r="R160" s="13">
        <v>0</v>
      </c>
      <c r="S160" s="13">
        <v>204902</v>
      </c>
      <c r="T160" s="13">
        <v>8373</v>
      </c>
      <c r="U160" s="13">
        <v>0</v>
      </c>
      <c r="V160" s="13">
        <v>28256</v>
      </c>
      <c r="W160" s="13">
        <v>51799</v>
      </c>
      <c r="X160" s="13">
        <v>5536</v>
      </c>
      <c r="Y160" s="13">
        <v>3943</v>
      </c>
      <c r="Z160" s="13">
        <v>0</v>
      </c>
      <c r="AA160" s="13">
        <v>0</v>
      </c>
      <c r="AB160" s="13">
        <v>44301</v>
      </c>
      <c r="AC160" s="13">
        <v>0</v>
      </c>
      <c r="AD160" s="13">
        <v>0</v>
      </c>
      <c r="AE160" s="13">
        <v>26805</v>
      </c>
      <c r="AF160" s="13">
        <v>21065</v>
      </c>
      <c r="AG160" s="13">
        <v>617</v>
      </c>
      <c r="AH160" s="13">
        <v>0</v>
      </c>
      <c r="AI160" s="13">
        <v>0</v>
      </c>
      <c r="AJ160" s="13">
        <v>0</v>
      </c>
      <c r="AK160" s="13">
        <v>4175</v>
      </c>
      <c r="AL160" s="13">
        <v>336</v>
      </c>
      <c r="AM160" s="125">
        <v>0</v>
      </c>
      <c r="AN160" s="116">
        <v>40932</v>
      </c>
      <c r="AO160" s="116">
        <v>766</v>
      </c>
      <c r="AP160" s="116">
        <v>370</v>
      </c>
      <c r="AQ160" s="116">
        <v>0</v>
      </c>
      <c r="AR160" s="116">
        <v>1524</v>
      </c>
      <c r="AS160" s="116">
        <v>5323</v>
      </c>
      <c r="AU160" s="116">
        <f>SUM(C160:AS160)</f>
        <v>639023</v>
      </c>
    </row>
    <row r="161" spans="1:39" ht="11.25" customHeight="1">
      <c r="A161" s="117"/>
      <c r="B161" s="117"/>
      <c r="C161" s="124"/>
      <c r="D161" s="124"/>
      <c r="E161" s="124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6"/>
      <c r="U161" s="126"/>
      <c r="V161" s="126"/>
      <c r="W161" s="126"/>
      <c r="X161" s="127"/>
      <c r="Y161" s="127"/>
      <c r="Z161" s="127"/>
      <c r="AA161" s="127"/>
      <c r="AB161" s="127"/>
      <c r="AE161" s="127"/>
      <c r="AG161" s="127"/>
      <c r="AH161" s="127"/>
      <c r="AI161" s="13"/>
      <c r="AJ161" s="13"/>
      <c r="AK161" s="13"/>
      <c r="AL161" s="13"/>
      <c r="AM161" s="125"/>
    </row>
    <row r="162" spans="1:50" s="120" customFormat="1" ht="11.25" customHeight="1">
      <c r="A162" s="152" t="s">
        <v>309</v>
      </c>
      <c r="B162" s="152"/>
      <c r="C162" s="140">
        <f>+C158+C160</f>
        <v>47470</v>
      </c>
      <c r="D162" s="140">
        <f aca="true" t="shared" si="37" ref="D162:AS162">+D158+D160</f>
        <v>22126</v>
      </c>
      <c r="E162" s="140">
        <f t="shared" si="37"/>
        <v>2984</v>
      </c>
      <c r="F162" s="140">
        <f t="shared" si="37"/>
        <v>75877</v>
      </c>
      <c r="G162" s="140">
        <f t="shared" si="37"/>
        <v>36023</v>
      </c>
      <c r="H162" s="140">
        <f t="shared" si="37"/>
        <v>40626</v>
      </c>
      <c r="I162" s="140">
        <f t="shared" si="37"/>
        <v>0</v>
      </c>
      <c r="J162" s="140">
        <f t="shared" si="37"/>
        <v>49</v>
      </c>
      <c r="K162" s="140">
        <f t="shared" si="37"/>
        <v>-394</v>
      </c>
      <c r="L162" s="140">
        <f t="shared" si="37"/>
        <v>0</v>
      </c>
      <c r="M162" s="140">
        <f t="shared" si="37"/>
        <v>0</v>
      </c>
      <c r="N162" s="140">
        <f t="shared" si="37"/>
        <v>0</v>
      </c>
      <c r="O162" s="140">
        <f t="shared" si="37"/>
        <v>0</v>
      </c>
      <c r="P162" s="140">
        <f t="shared" si="37"/>
        <v>0</v>
      </c>
      <c r="Q162" s="140">
        <f t="shared" si="37"/>
        <v>0</v>
      </c>
      <c r="R162" s="140">
        <f t="shared" si="37"/>
        <v>0</v>
      </c>
      <c r="S162" s="140">
        <f t="shared" si="37"/>
        <v>1290682</v>
      </c>
      <c r="T162" s="140">
        <f t="shared" si="37"/>
        <v>95784</v>
      </c>
      <c r="U162" s="140">
        <f t="shared" si="37"/>
        <v>0</v>
      </c>
      <c r="V162" s="140">
        <f t="shared" si="37"/>
        <v>52275</v>
      </c>
      <c r="W162" s="140">
        <f t="shared" si="37"/>
        <v>112871</v>
      </c>
      <c r="X162" s="140">
        <f t="shared" si="37"/>
        <v>13828</v>
      </c>
      <c r="Y162" s="140">
        <f t="shared" si="37"/>
        <v>8454</v>
      </c>
      <c r="Z162" s="140">
        <f t="shared" si="37"/>
        <v>0</v>
      </c>
      <c r="AA162" s="140">
        <f t="shared" si="37"/>
        <v>3039</v>
      </c>
      <c r="AB162" s="140">
        <f t="shared" si="37"/>
        <v>48770</v>
      </c>
      <c r="AC162" s="140">
        <f t="shared" si="37"/>
        <v>12751</v>
      </c>
      <c r="AD162" s="140">
        <f t="shared" si="37"/>
        <v>3055</v>
      </c>
      <c r="AE162" s="140">
        <f t="shared" si="37"/>
        <v>28135</v>
      </c>
      <c r="AF162" s="140">
        <f t="shared" si="37"/>
        <v>9043</v>
      </c>
      <c r="AG162" s="140">
        <f t="shared" si="37"/>
        <v>161</v>
      </c>
      <c r="AH162" s="140">
        <f t="shared" si="37"/>
        <v>27014</v>
      </c>
      <c r="AI162" s="140">
        <f t="shared" si="37"/>
        <v>0</v>
      </c>
      <c r="AJ162" s="140">
        <f t="shared" si="37"/>
        <v>0</v>
      </c>
      <c r="AK162" s="140">
        <f t="shared" si="37"/>
        <v>15110</v>
      </c>
      <c r="AL162" s="140">
        <f t="shared" si="37"/>
        <v>179</v>
      </c>
      <c r="AM162" s="140">
        <f t="shared" si="37"/>
        <v>-1</v>
      </c>
      <c r="AN162" s="140">
        <f t="shared" si="37"/>
        <v>242583</v>
      </c>
      <c r="AO162" s="140">
        <f t="shared" si="37"/>
        <v>96347</v>
      </c>
      <c r="AP162" s="140">
        <f t="shared" si="37"/>
        <v>18567</v>
      </c>
      <c r="AQ162" s="140">
        <f t="shared" si="37"/>
        <v>0</v>
      </c>
      <c r="AR162" s="140">
        <f t="shared" si="37"/>
        <v>550</v>
      </c>
      <c r="AS162" s="140">
        <f t="shared" si="37"/>
        <v>2449</v>
      </c>
      <c r="AT162" s="140"/>
      <c r="AU162" s="120">
        <f>SUM(C162:AS162)</f>
        <v>2306407</v>
      </c>
      <c r="AX162" s="116"/>
    </row>
    <row r="164" spans="1:50" s="195" customFormat="1" ht="11.25" customHeight="1" hidden="1">
      <c r="A164" s="195" t="s">
        <v>424</v>
      </c>
      <c r="C164" s="195">
        <f>+C66-C121</f>
        <v>1</v>
      </c>
      <c r="D164" s="195">
        <f aca="true" t="shared" si="38" ref="D164:AH164">+D66-D121</f>
        <v>-1</v>
      </c>
      <c r="E164" s="195">
        <f t="shared" si="38"/>
        <v>-1</v>
      </c>
      <c r="F164" s="195">
        <f t="shared" si="38"/>
        <v>0</v>
      </c>
      <c r="G164" s="195">
        <f t="shared" si="38"/>
        <v>0</v>
      </c>
      <c r="H164" s="195">
        <f t="shared" si="38"/>
        <v>0</v>
      </c>
      <c r="I164" s="195">
        <f t="shared" si="38"/>
        <v>0</v>
      </c>
      <c r="J164" s="195">
        <f t="shared" si="38"/>
        <v>0</v>
      </c>
      <c r="K164" s="195">
        <f t="shared" si="38"/>
        <v>0</v>
      </c>
      <c r="L164" s="195">
        <f t="shared" si="38"/>
        <v>0</v>
      </c>
      <c r="M164" s="195">
        <f t="shared" si="38"/>
        <v>0</v>
      </c>
      <c r="N164" s="195">
        <f t="shared" si="38"/>
        <v>0</v>
      </c>
      <c r="O164" s="195">
        <f t="shared" si="38"/>
        <v>0</v>
      </c>
      <c r="P164" s="195">
        <f>+P66-P121</f>
        <v>0</v>
      </c>
      <c r="Q164" s="195">
        <f>+Q66-Q121</f>
        <v>-1</v>
      </c>
      <c r="R164" s="195">
        <f>+R66-R121</f>
        <v>0</v>
      </c>
      <c r="S164" s="195">
        <f t="shared" si="38"/>
        <v>-3</v>
      </c>
      <c r="T164" s="195">
        <f t="shared" si="38"/>
        <v>1</v>
      </c>
      <c r="U164" s="195">
        <f t="shared" si="38"/>
        <v>1</v>
      </c>
      <c r="V164" s="195">
        <f t="shared" si="38"/>
        <v>0</v>
      </c>
      <c r="W164" s="195">
        <f t="shared" si="38"/>
        <v>0</v>
      </c>
      <c r="X164" s="195">
        <f t="shared" si="38"/>
        <v>1</v>
      </c>
      <c r="Y164" s="195">
        <f t="shared" si="38"/>
        <v>1</v>
      </c>
      <c r="Z164" s="195">
        <f t="shared" si="38"/>
        <v>0</v>
      </c>
      <c r="AA164" s="195">
        <f t="shared" si="38"/>
        <v>0</v>
      </c>
      <c r="AB164" s="195">
        <f t="shared" si="38"/>
        <v>0</v>
      </c>
      <c r="AC164" s="195">
        <f t="shared" si="38"/>
        <v>0</v>
      </c>
      <c r="AD164" s="195">
        <f t="shared" si="38"/>
        <v>0</v>
      </c>
      <c r="AE164" s="195">
        <f>+AE66-AE121</f>
        <v>0</v>
      </c>
      <c r="AF164" s="195">
        <f t="shared" si="38"/>
        <v>0</v>
      </c>
      <c r="AG164" s="195">
        <f t="shared" si="38"/>
        <v>0</v>
      </c>
      <c r="AH164" s="195">
        <f t="shared" si="38"/>
        <v>0</v>
      </c>
      <c r="AX164" s="116"/>
    </row>
    <row r="165" spans="1:68" s="198" customFormat="1" ht="11.25" customHeight="1" hidden="1">
      <c r="A165" s="198" t="s">
        <v>423</v>
      </c>
      <c r="C165" s="195">
        <f aca="true" t="shared" si="39" ref="C165:AH165">+C162-C98</f>
        <v>2</v>
      </c>
      <c r="D165" s="195">
        <f t="shared" si="39"/>
        <v>1</v>
      </c>
      <c r="E165" s="195">
        <f t="shared" si="39"/>
        <v>1</v>
      </c>
      <c r="F165" s="195">
        <f t="shared" si="39"/>
        <v>0</v>
      </c>
      <c r="G165" s="195">
        <f t="shared" si="39"/>
        <v>0</v>
      </c>
      <c r="H165" s="195">
        <f t="shared" si="39"/>
        <v>0</v>
      </c>
      <c r="I165" s="195">
        <f t="shared" si="39"/>
        <v>0</v>
      </c>
      <c r="J165" s="195">
        <f t="shared" si="39"/>
        <v>0</v>
      </c>
      <c r="K165" s="195">
        <f t="shared" si="39"/>
        <v>0</v>
      </c>
      <c r="L165" s="195">
        <f t="shared" si="39"/>
        <v>0</v>
      </c>
      <c r="M165" s="195">
        <f t="shared" si="39"/>
        <v>0</v>
      </c>
      <c r="N165" s="195">
        <f t="shared" si="39"/>
        <v>0</v>
      </c>
      <c r="O165" s="195">
        <f t="shared" si="39"/>
        <v>0</v>
      </c>
      <c r="P165" s="195">
        <f t="shared" si="39"/>
        <v>0</v>
      </c>
      <c r="Q165" s="195">
        <f t="shared" si="39"/>
        <v>0</v>
      </c>
      <c r="R165" s="195">
        <f t="shared" si="39"/>
        <v>0</v>
      </c>
      <c r="S165" s="195">
        <f t="shared" si="39"/>
        <v>-2</v>
      </c>
      <c r="T165" s="195">
        <f t="shared" si="39"/>
        <v>2</v>
      </c>
      <c r="U165" s="195">
        <f t="shared" si="39"/>
        <v>0</v>
      </c>
      <c r="V165" s="195">
        <f t="shared" si="39"/>
        <v>-1</v>
      </c>
      <c r="W165" s="195">
        <f t="shared" si="39"/>
        <v>1</v>
      </c>
      <c r="X165" s="195">
        <f t="shared" si="39"/>
        <v>0</v>
      </c>
      <c r="Y165" s="195">
        <f t="shared" si="39"/>
        <v>-1</v>
      </c>
      <c r="Z165" s="195">
        <f t="shared" si="39"/>
        <v>0</v>
      </c>
      <c r="AA165" s="195">
        <f t="shared" si="39"/>
        <v>0</v>
      </c>
      <c r="AB165" s="195">
        <f t="shared" si="39"/>
        <v>0</v>
      </c>
      <c r="AC165" s="195">
        <f t="shared" si="39"/>
        <v>0</v>
      </c>
      <c r="AD165" s="195">
        <f t="shared" si="39"/>
        <v>0</v>
      </c>
      <c r="AE165" s="195">
        <f t="shared" si="39"/>
        <v>1</v>
      </c>
      <c r="AF165" s="195">
        <f t="shared" si="39"/>
        <v>0</v>
      </c>
      <c r="AG165" s="195">
        <f t="shared" si="39"/>
        <v>0</v>
      </c>
      <c r="AH165" s="195">
        <f t="shared" si="39"/>
        <v>0</v>
      </c>
      <c r="AI165" s="199"/>
      <c r="AJ165" s="199"/>
      <c r="AK165" s="199"/>
      <c r="AL165" s="199"/>
      <c r="AM165" s="199"/>
      <c r="AN165" s="199"/>
      <c r="AO165" s="199"/>
      <c r="AP165" s="199"/>
      <c r="AQ165" s="199"/>
      <c r="AR165" s="199"/>
      <c r="AS165" s="199"/>
      <c r="AT165" s="199"/>
      <c r="AU165" s="199"/>
      <c r="AV165" s="199"/>
      <c r="AW165" s="199"/>
      <c r="AX165" s="116"/>
      <c r="AY165" s="199"/>
      <c r="AZ165" s="199"/>
      <c r="BA165" s="199"/>
      <c r="BB165" s="199"/>
      <c r="BC165" s="199"/>
      <c r="BD165" s="199"/>
      <c r="BE165" s="199"/>
      <c r="BF165" s="199"/>
      <c r="BG165" s="199"/>
      <c r="BH165" s="199"/>
      <c r="BI165" s="199"/>
      <c r="BJ165" s="199"/>
      <c r="BK165" s="199"/>
      <c r="BL165" s="199"/>
      <c r="BM165" s="199"/>
      <c r="BN165" s="199"/>
      <c r="BO165" s="199"/>
      <c r="BP165" s="199"/>
    </row>
  </sheetData>
  <sheetProtection/>
  <mergeCells count="41">
    <mergeCell ref="C4:E4"/>
    <mergeCell ref="F1:F3"/>
    <mergeCell ref="V4:Y4"/>
    <mergeCell ref="AA4:AD4"/>
    <mergeCell ref="Q4:R4"/>
    <mergeCell ref="Z1:Z3"/>
    <mergeCell ref="AA1:AD3"/>
    <mergeCell ref="AE1:AE3"/>
    <mergeCell ref="AK4:AM4"/>
    <mergeCell ref="AI4:AJ4"/>
    <mergeCell ref="AF1:AF3"/>
    <mergeCell ref="AG1:AG3"/>
    <mergeCell ref="AH1:AH3"/>
    <mergeCell ref="AN4:AQ4"/>
    <mergeCell ref="AR1:AR3"/>
    <mergeCell ref="AI1:AJ3"/>
    <mergeCell ref="AK1:AM3"/>
    <mergeCell ref="AN1:AQ3"/>
    <mergeCell ref="AV1:AV3"/>
    <mergeCell ref="AW1:AW3"/>
    <mergeCell ref="AY1:AY3"/>
    <mergeCell ref="AS1:AS3"/>
    <mergeCell ref="AU1:AU3"/>
    <mergeCell ref="AZ1:AZ3"/>
    <mergeCell ref="BA1:BA3"/>
    <mergeCell ref="BB1:BB3"/>
    <mergeCell ref="BC1:BC3"/>
    <mergeCell ref="BD1:BD3"/>
    <mergeCell ref="BE1:BE3"/>
    <mergeCell ref="BF1:BF3"/>
    <mergeCell ref="BG1:BG3"/>
    <mergeCell ref="BH1:BH3"/>
    <mergeCell ref="C1:E3"/>
    <mergeCell ref="G1:I3"/>
    <mergeCell ref="G4:I4"/>
    <mergeCell ref="J1:P3"/>
    <mergeCell ref="J4:P4"/>
    <mergeCell ref="Q1:R3"/>
    <mergeCell ref="S4:U4"/>
    <mergeCell ref="S1:U3"/>
    <mergeCell ref="V1:Y3"/>
  </mergeCells>
  <printOptions/>
  <pageMargins left="0.4724409448818898" right="0.27" top="0.984251968503937" bottom="0" header="0.23" footer="0.11811023622047245"/>
  <pageSetup firstPageNumber="58" useFirstPageNumber="1" horizontalDpi="600" verticalDpi="600" orientation="portrait" paperSize="9" r:id="rId1"/>
  <headerFooter alignWithMargins="0">
    <oddHeader>&amp;C&amp;"Times New Roman,Bold"&amp;14 5.1. SÉREIGNADEILDIR
YFIRLIT, EFNAHAGSREIKNINGAR OG SJÓÐSTREYMI ÁRIÐ 2005</oddHeader>
    <oddFooter>&amp;R&amp;"Times New Roman,Regular"&amp;P</oddFooter>
  </headerFooter>
  <colBreaks count="6" manualBreakCount="6">
    <brk id="9" max="161" man="1"/>
    <brk id="16" max="161" man="1"/>
    <brk id="21" max="161" man="1"/>
    <brk id="26" max="161" man="1"/>
    <brk id="31" max="161" man="1"/>
    <brk id="36" max="1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Sigríður Ómarsdóttir</dc:creator>
  <cp:keywords/>
  <dc:description/>
  <cp:lastModifiedBy>Arnar Jón Sigurgeirsson</cp:lastModifiedBy>
  <cp:lastPrinted>2006-08-23T13:23:18Z</cp:lastPrinted>
  <dcterms:created xsi:type="dcterms:W3CDTF">2001-12-27T12:25:25Z</dcterms:created>
  <dcterms:modified xsi:type="dcterms:W3CDTF">2012-03-16T14:30:09Z</dcterms:modified>
  <cp:category/>
  <cp:version/>
  <cp:contentType/>
  <cp:contentStatus/>
</cp:coreProperties>
</file>